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4"/>
  </bookViews>
  <sheets>
    <sheet name="Outdoor Planting Calendar " sheetId="1" r:id="rId1"/>
    <sheet name="CCG Planting Calendar" sheetId="2" r:id="rId2"/>
    <sheet name="Calorie Calculator" sheetId="3" r:id="rId3"/>
    <sheet name="Animal Feed Calculator" sheetId="4" r:id="rId4"/>
    <sheet name="Layer Feed Calculator" sheetId="5" r:id="rId5"/>
  </sheets>
  <definedNames/>
  <calcPr fullCalcOnLoad="1"/>
</workbook>
</file>

<file path=xl/sharedStrings.xml><?xml version="1.0" encoding="utf-8"?>
<sst xmlns="http://schemas.openxmlformats.org/spreadsheetml/2006/main" count="278" uniqueCount="127">
  <si>
    <t>Safe to Set Out (relative to frost free date)</t>
  </si>
  <si>
    <t>Parsley</t>
  </si>
  <si>
    <t>2-3 weeks before</t>
  </si>
  <si>
    <t>6-8</t>
  </si>
  <si>
    <t>4 weeks before</t>
  </si>
  <si>
    <t>Peas*</t>
  </si>
  <si>
    <t>3-4</t>
  </si>
  <si>
    <t>Peppers</t>
  </si>
  <si>
    <t>2 weeks after</t>
  </si>
  <si>
    <t>4-6</t>
  </si>
  <si>
    <t>3-6 weeks before</t>
  </si>
  <si>
    <t>Cabbage</t>
  </si>
  <si>
    <t>Collards</t>
  </si>
  <si>
    <t>Kale</t>
  </si>
  <si>
    <t>1-2 weeks after</t>
  </si>
  <si>
    <t>Lettuce</t>
  </si>
  <si>
    <t>4-5</t>
  </si>
  <si>
    <t>3-4 weeks before</t>
  </si>
  <si>
    <t>Beets*</t>
  </si>
  <si>
    <t>2 weeks before</t>
  </si>
  <si>
    <t>Broccoli</t>
  </si>
  <si>
    <t>Cauliflower</t>
  </si>
  <si>
    <t>Swiss Chard</t>
  </si>
  <si>
    <t>Basil</t>
  </si>
  <si>
    <t>1 week after</t>
  </si>
  <si>
    <t>2-4</t>
  </si>
  <si>
    <t>Cucumber</t>
  </si>
  <si>
    <t>Squash</t>
  </si>
  <si>
    <t>Eggplant</t>
  </si>
  <si>
    <t>8-10</t>
  </si>
  <si>
    <t>Beans*</t>
  </si>
  <si>
    <t>Brussel Sprouts</t>
  </si>
  <si>
    <t>Greens*</t>
  </si>
  <si>
    <t>Carrots*</t>
  </si>
  <si>
    <t>Tomatillo</t>
  </si>
  <si>
    <t>Chamomile</t>
  </si>
  <si>
    <t>Seed/Plant</t>
  </si>
  <si>
    <t>Notes</t>
  </si>
  <si>
    <t>Pumpkin</t>
  </si>
  <si>
    <t>VEGGIES</t>
  </si>
  <si>
    <t>HERBS</t>
  </si>
  <si>
    <t>3 weeks before</t>
  </si>
  <si>
    <t>6</t>
  </si>
  <si>
    <t>1-2 weeks before</t>
  </si>
  <si>
    <t>Soon as soil can be worked</t>
  </si>
  <si>
    <t>0-1 week after</t>
  </si>
  <si>
    <t>Planting Date (Early)</t>
  </si>
  <si>
    <t>Planting Date (Later)</t>
  </si>
  <si>
    <t>Varies</t>
  </si>
  <si>
    <t>Tomato</t>
  </si>
  <si>
    <t>Onion*</t>
  </si>
  <si>
    <t>Radish*</t>
  </si>
  <si>
    <t>Spinach*</t>
  </si>
  <si>
    <t>* Seeds are direct sown outdoors.</t>
  </si>
  <si>
    <t>Growth Period (In Weeks)</t>
  </si>
  <si>
    <t>4-6 weeks before</t>
  </si>
  <si>
    <t>Sow Date (Early)</t>
  </si>
  <si>
    <t>Sow Date (Late)</t>
  </si>
  <si>
    <t>* Direct sow outdoors on Planting Date</t>
  </si>
  <si>
    <t>Corn (Sweet)</t>
  </si>
  <si>
    <t>6-9</t>
  </si>
  <si>
    <t>5-7</t>
  </si>
  <si>
    <r>
      <t>Instructions</t>
    </r>
    <r>
      <rPr>
        <i/>
        <sz val="10"/>
        <rFont val="Arial"/>
        <family val="2"/>
      </rPr>
      <t>: Fill in the Frost Free Date (and any notes you may have), and let the spreadsheet do all the calculations for you!</t>
    </r>
  </si>
  <si>
    <t>The Frost Free Date in my microclimate is:</t>
  </si>
  <si>
    <t>Days to maturity</t>
  </si>
  <si>
    <t>Harvest date</t>
  </si>
  <si>
    <t xml:space="preserve">Calories Required for Men (R) </t>
  </si>
  <si>
    <t xml:space="preserve">Calories Required for Women (R) </t>
  </si>
  <si>
    <t>Calories Required for Men (ND)</t>
  </si>
  <si>
    <t>Calories Required for Women (ND)</t>
  </si>
  <si>
    <t>Calories Required for Men (VA)</t>
  </si>
  <si>
    <t>ND - Nutrient Dense Foods</t>
  </si>
  <si>
    <t>R - Regular Foods</t>
  </si>
  <si>
    <t>VA - Very Active</t>
  </si>
  <si>
    <t xml:space="preserve">Average Number of Calories </t>
  </si>
  <si>
    <t>Calories Required for Women (VA)</t>
  </si>
  <si>
    <t>Number of People</t>
  </si>
  <si>
    <t>Calories per Day</t>
  </si>
  <si>
    <t>Calories per Week</t>
  </si>
  <si>
    <t>Calories per Year</t>
  </si>
  <si>
    <t>Totals</t>
  </si>
  <si>
    <t>fill in this column only</t>
  </si>
  <si>
    <t>Beef in Pounds</t>
  </si>
  <si>
    <t>1200 lb cow: 60%HW</t>
  </si>
  <si>
    <t>take home 65% of HW</t>
  </si>
  <si>
    <t>Cows</t>
  </si>
  <si>
    <t>Weeks</t>
  </si>
  <si>
    <t>Cumulative feed consumption, lbs</t>
  </si>
  <si>
    <t>Feed Consumption per week, lbs</t>
  </si>
  <si>
    <t>Number of birds</t>
  </si>
  <si>
    <t>Total feed required</t>
  </si>
  <si>
    <t>Meat Turkeys (broad breasted, straight run)</t>
  </si>
  <si>
    <t>Meat Chickens (cornish cross, straight run)</t>
  </si>
  <si>
    <t>Cumulative feed up to 250 lbs live weight</t>
  </si>
  <si>
    <t>Meat Pigs (almost all commercial breeds, raised out 6-7 months)</t>
  </si>
  <si>
    <t>Month</t>
  </si>
  <si>
    <t>weiner pigs are usually bought at 8 weeks</t>
  </si>
  <si>
    <t>Feed Consumption per month</t>
  </si>
  <si>
    <t>Number of pigs</t>
  </si>
  <si>
    <t>Aprox meat in lbs - in freezer</t>
  </si>
  <si>
    <t>Total</t>
  </si>
  <si>
    <t>Calories per pound</t>
  </si>
  <si>
    <t>total calories</t>
  </si>
  <si>
    <t>Cost</t>
  </si>
  <si>
    <t>chicks</t>
  </si>
  <si>
    <t>feed</t>
  </si>
  <si>
    <t>misc</t>
  </si>
  <si>
    <t>pigs</t>
  </si>
  <si>
    <t>total</t>
  </si>
  <si>
    <t>feed - 50b</t>
  </si>
  <si>
    <t>bags</t>
  </si>
  <si>
    <t>misc 10%</t>
  </si>
  <si>
    <t>turkeys</t>
  </si>
  <si>
    <t xml:space="preserve">misc </t>
  </si>
  <si>
    <t>processing: slaughter + per lb</t>
  </si>
  <si>
    <t>Layer Chickens (Australorp, Rode Island Red, Buff Orp)</t>
  </si>
  <si>
    <t>Day</t>
  </si>
  <si>
    <t>Avg Feed Per day</t>
  </si>
  <si>
    <t>Feed per week per chicken</t>
  </si>
  <si>
    <t>Avg eggs per week</t>
  </si>
  <si>
    <t>Aprox eggs per week</t>
  </si>
  <si>
    <t>Calories per egg</t>
  </si>
  <si>
    <t>total calories per week</t>
  </si>
  <si>
    <t>Cost per week</t>
  </si>
  <si>
    <t>total feed per week lbs</t>
  </si>
  <si>
    <t>Dozens of eggs per week</t>
  </si>
  <si>
    <t>Cost per dozen + 10%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</si>
</sst>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_(&quot;$&quot;* #,##0.000_);_(&quot;$&quot;* \(#,##0.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9"/>
      <name val="Arial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NumberFormat="1" applyAlignment="1">
      <alignment vertical="top" wrapText="1"/>
    </xf>
    <xf numFmtId="0" fontId="2" fillId="0" borderId="0" xfId="53" applyAlignment="1" applyProtection="1">
      <alignment/>
      <protection/>
    </xf>
    <xf numFmtId="0" fontId="3" fillId="0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4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vertical="top" wrapText="1"/>
    </xf>
    <xf numFmtId="0" fontId="3" fillId="0" borderId="0" xfId="0" applyNumberFormat="1" applyFont="1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6" fillId="33" borderId="0" xfId="0" applyNumberFormat="1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34" borderId="10" xfId="0" applyNumberFormat="1" applyFont="1" applyFill="1" applyBorder="1" applyAlignment="1">
      <alignment wrapText="1"/>
    </xf>
    <xf numFmtId="0" fontId="0" fillId="34" borderId="10" xfId="0" applyNumberFormat="1" applyFill="1" applyBorder="1" applyAlignment="1">
      <alignment wrapText="1"/>
    </xf>
    <xf numFmtId="164" fontId="0" fillId="34" borderId="10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164" fontId="0" fillId="34" borderId="10" xfId="0" applyNumberFormat="1" applyFill="1" applyBorder="1" applyAlignment="1">
      <alignment horizontal="right" wrapText="1"/>
    </xf>
    <xf numFmtId="0" fontId="42" fillId="35" borderId="10" xfId="0" applyNumberFormat="1" applyFont="1" applyFill="1" applyBorder="1" applyAlignment="1">
      <alignment vertical="top" wrapText="1"/>
    </xf>
    <xf numFmtId="0" fontId="0" fillId="36" borderId="10" xfId="0" applyNumberFormat="1" applyFill="1" applyBorder="1" applyAlignment="1">
      <alignment wrapText="1"/>
    </xf>
    <xf numFmtId="0" fontId="0" fillId="36" borderId="0" xfId="0" applyNumberFormat="1" applyFill="1" applyBorder="1" applyAlignment="1">
      <alignment wrapText="1"/>
    </xf>
    <xf numFmtId="0" fontId="0" fillId="36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1" fillId="29" borderId="10" xfId="48" applyNumberFormat="1" applyBorder="1" applyAlignment="1">
      <alignment wrapText="1"/>
    </xf>
    <xf numFmtId="164" fontId="31" fillId="29" borderId="10" xfId="48" applyNumberFormat="1" applyBorder="1" applyAlignment="1">
      <alignment wrapText="1"/>
    </xf>
    <xf numFmtId="49" fontId="31" fillId="29" borderId="10" xfId="48" applyNumberFormat="1" applyBorder="1" applyAlignment="1">
      <alignment wrapText="1"/>
    </xf>
    <xf numFmtId="172" fontId="0" fillId="0" borderId="0" xfId="42" applyNumberFormat="1" applyFont="1" applyAlignment="1">
      <alignment/>
    </xf>
    <xf numFmtId="172" fontId="0" fillId="0" borderId="0" xfId="42" applyNumberFormat="1" applyFont="1" applyAlignment="1">
      <alignment/>
    </xf>
    <xf numFmtId="172" fontId="3" fillId="0" borderId="0" xfId="42" applyNumberFormat="1" applyFont="1" applyAlignment="1">
      <alignment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Alignment="1">
      <alignment/>
    </xf>
    <xf numFmtId="44" fontId="0" fillId="0" borderId="0" xfId="44" applyFont="1" applyAlignment="1">
      <alignment/>
    </xf>
    <xf numFmtId="44" fontId="3" fillId="0" borderId="0" xfId="44" applyFont="1" applyAlignment="1">
      <alignment/>
    </xf>
    <xf numFmtId="43" fontId="3" fillId="37" borderId="0" xfId="42" applyFont="1" applyFill="1" applyAlignment="1">
      <alignment/>
    </xf>
    <xf numFmtId="44" fontId="0" fillId="0" borderId="0" xfId="44" applyNumberFormat="1" applyFont="1" applyAlignment="1">
      <alignment/>
    </xf>
    <xf numFmtId="44" fontId="0" fillId="37" borderId="0" xfId="44" applyNumberFormat="1" applyFont="1" applyFill="1" applyAlignment="1">
      <alignment/>
    </xf>
    <xf numFmtId="44" fontId="3" fillId="0" borderId="0" xfId="44" applyNumberFormat="1" applyFont="1" applyAlignment="1">
      <alignment/>
    </xf>
    <xf numFmtId="43" fontId="3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44" fontId="0" fillId="37" borderId="0" xfId="44" applyNumberFormat="1" applyFont="1" applyFill="1" applyAlignment="1">
      <alignment/>
    </xf>
    <xf numFmtId="44" fontId="0" fillId="0" borderId="0" xfId="44" applyFont="1" applyAlignment="1">
      <alignment/>
    </xf>
    <xf numFmtId="172" fontId="0" fillId="37" borderId="0" xfId="42" applyNumberFormat="1" applyFont="1" applyFill="1" applyAlignment="1">
      <alignment/>
    </xf>
    <xf numFmtId="15" fontId="3" fillId="37" borderId="11" xfId="0" applyNumberFormat="1" applyFont="1" applyFill="1" applyBorder="1" applyAlignment="1">
      <alignment horizontal="left"/>
    </xf>
    <xf numFmtId="164" fontId="31" fillId="29" borderId="12" xfId="48" applyNumberFormat="1" applyBorder="1" applyAlignment="1">
      <alignment horizontal="center" wrapText="1"/>
    </xf>
    <xf numFmtId="164" fontId="31" fillId="29" borderId="13" xfId="48" applyNumberFormat="1" applyBorder="1" applyAlignment="1">
      <alignment horizontal="center" wrapText="1"/>
    </xf>
    <xf numFmtId="164" fontId="31" fillId="29" borderId="14" xfId="48" applyNumberForma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64" fontId="5" fillId="0" borderId="12" xfId="0" applyNumberFormat="1" applyFont="1" applyFill="1" applyBorder="1" applyAlignment="1">
      <alignment horizontal="center" wrapText="1"/>
    </xf>
    <xf numFmtId="164" fontId="5" fillId="0" borderId="13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 wrapText="1"/>
    </xf>
    <xf numFmtId="164" fontId="5" fillId="34" borderId="12" xfId="0" applyNumberFormat="1" applyFont="1" applyFill="1" applyBorder="1" applyAlignment="1">
      <alignment horizontal="center" wrapText="1"/>
    </xf>
    <xf numFmtId="164" fontId="5" fillId="34" borderId="13" xfId="0" applyNumberFormat="1" applyFont="1" applyFill="1" applyBorder="1" applyAlignment="1">
      <alignment horizontal="center" wrapText="1"/>
    </xf>
    <xf numFmtId="164" fontId="5" fillId="34" borderId="14" xfId="0" applyNumberFormat="1" applyFont="1" applyFill="1" applyBorder="1" applyAlignment="1">
      <alignment horizontal="center" wrapText="1"/>
    </xf>
    <xf numFmtId="43" fontId="0" fillId="38" borderId="0" xfId="42" applyFont="1" applyFill="1" applyAlignment="1">
      <alignment/>
    </xf>
    <xf numFmtId="0" fontId="0" fillId="38" borderId="0" xfId="0" applyFill="1" applyAlignment="1">
      <alignment/>
    </xf>
    <xf numFmtId="43" fontId="0" fillId="38" borderId="0" xfId="0" applyNumberFormat="1" applyFill="1" applyAlignment="1">
      <alignment/>
    </xf>
    <xf numFmtId="44" fontId="0" fillId="38" borderId="0" xfId="44" applyNumberFormat="1" applyFont="1" applyFill="1" applyAlignment="1">
      <alignment/>
    </xf>
    <xf numFmtId="44" fontId="0" fillId="38" borderId="0" xfId="44" applyFont="1" applyFill="1" applyAlignment="1">
      <alignment/>
    </xf>
    <xf numFmtId="0" fontId="0" fillId="38" borderId="0" xfId="0" applyFont="1" applyFill="1" applyAlignment="1">
      <alignment/>
    </xf>
    <xf numFmtId="43" fontId="3" fillId="38" borderId="0" xfId="42" applyFont="1" applyFill="1" applyAlignment="1">
      <alignment/>
    </xf>
    <xf numFmtId="44" fontId="0" fillId="38" borderId="0" xfId="44" applyNumberFormat="1" applyFont="1" applyFill="1" applyAlignment="1">
      <alignment/>
    </xf>
    <xf numFmtId="0" fontId="3" fillId="38" borderId="0" xfId="0" applyFont="1" applyFill="1" applyAlignment="1">
      <alignment/>
    </xf>
    <xf numFmtId="44" fontId="3" fillId="38" borderId="0" xfId="44" applyNumberFormat="1" applyFont="1" applyFill="1" applyAlignment="1">
      <alignment/>
    </xf>
    <xf numFmtId="44" fontId="3" fillId="38" borderId="0" xfId="44" applyFont="1" applyFill="1" applyAlignment="1">
      <alignment/>
    </xf>
    <xf numFmtId="6" fontId="0" fillId="38" borderId="0" xfId="0" applyNumberFormat="1" applyFont="1" applyFill="1" applyAlignment="1">
      <alignment/>
    </xf>
    <xf numFmtId="44" fontId="0" fillId="38" borderId="0" xfId="44" applyNumberFormat="1" applyFont="1" applyFill="1" applyAlignment="1">
      <alignment/>
    </xf>
    <xf numFmtId="44" fontId="0" fillId="38" borderId="0" xfId="44" applyFont="1" applyFill="1" applyAlignment="1">
      <alignment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zoomScalePageLayoutView="0" workbookViewId="0" topLeftCell="A1">
      <selection activeCell="E5" sqref="E5"/>
    </sheetView>
  </sheetViews>
  <sheetFormatPr defaultColWidth="9.140625" defaultRowHeight="12.75"/>
  <cols>
    <col min="1" max="1" width="15.8515625" style="0" customWidth="1"/>
    <col min="2" max="3" width="10.140625" style="0" customWidth="1"/>
    <col min="4" max="4" width="14.140625" style="0" customWidth="1"/>
    <col min="5" max="5" width="24.00390625" style="0" customWidth="1"/>
    <col min="6" max="6" width="11.7109375" style="0" customWidth="1"/>
    <col min="7" max="9" width="11.421875" style="0" customWidth="1"/>
    <col min="10" max="10" width="48.57421875" style="0" customWidth="1"/>
  </cols>
  <sheetData>
    <row r="1" spans="1:10" ht="17.25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17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="18" customFormat="1" ht="12.75">
      <c r="A3" s="16" t="s">
        <v>62</v>
      </c>
    </row>
    <row r="4" s="18" customFormat="1" ht="13.5" thickBot="1"/>
    <row r="5" spans="1:5" ht="13.5" thickBot="1">
      <c r="A5" s="56" t="s">
        <v>63</v>
      </c>
      <c r="B5" s="56"/>
      <c r="C5" s="56"/>
      <c r="D5" s="57"/>
      <c r="E5" s="51">
        <v>44337</v>
      </c>
    </row>
    <row r="6" ht="12.75">
      <c r="A6" s="2"/>
    </row>
    <row r="8" spans="1:10" s="1" customFormat="1" ht="39" customHeight="1">
      <c r="A8" s="24" t="s">
        <v>36</v>
      </c>
      <c r="B8" s="24" t="s">
        <v>56</v>
      </c>
      <c r="C8" s="24" t="s">
        <v>57</v>
      </c>
      <c r="D8" s="24" t="s">
        <v>54</v>
      </c>
      <c r="E8" s="24" t="s">
        <v>0</v>
      </c>
      <c r="F8" s="24" t="s">
        <v>46</v>
      </c>
      <c r="G8" s="24" t="s">
        <v>47</v>
      </c>
      <c r="H8" s="24" t="s">
        <v>64</v>
      </c>
      <c r="I8" s="24" t="s">
        <v>65</v>
      </c>
      <c r="J8" s="24" t="s">
        <v>37</v>
      </c>
    </row>
    <row r="9" spans="1:10" s="9" customFormat="1" ht="14.25" customHeigh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9" customFormat="1" ht="17.25" customHeight="1">
      <c r="A10" s="14" t="s">
        <v>39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s="7" customFormat="1" ht="12.75">
      <c r="A11" s="3" t="s">
        <v>30</v>
      </c>
      <c r="B11" s="58" t="s">
        <v>58</v>
      </c>
      <c r="C11" s="59"/>
      <c r="D11" s="60"/>
      <c r="E11" s="6" t="s">
        <v>8</v>
      </c>
      <c r="F11" s="4">
        <f>E5+14</f>
        <v>44351</v>
      </c>
      <c r="G11" s="4"/>
      <c r="H11" s="4"/>
      <c r="I11" s="4"/>
      <c r="J11" s="25"/>
    </row>
    <row r="12" spans="1:10" s="7" customFormat="1" ht="12.75" customHeight="1">
      <c r="A12" s="19" t="s">
        <v>18</v>
      </c>
      <c r="B12" s="61" t="s">
        <v>58</v>
      </c>
      <c r="C12" s="62"/>
      <c r="D12" s="63"/>
      <c r="E12" s="20" t="s">
        <v>19</v>
      </c>
      <c r="F12" s="21">
        <f>E5-14</f>
        <v>44323</v>
      </c>
      <c r="G12" s="21"/>
      <c r="H12" s="21"/>
      <c r="I12" s="21"/>
      <c r="J12" s="25"/>
    </row>
    <row r="13" spans="1:10" s="7" customFormat="1" ht="12.75">
      <c r="A13" s="3" t="s">
        <v>20</v>
      </c>
      <c r="B13" s="4">
        <f aca="true" t="shared" si="0" ref="B13:B18">F13-42</f>
        <v>44281</v>
      </c>
      <c r="C13" s="4">
        <f>F13-28</f>
        <v>44295</v>
      </c>
      <c r="D13" s="5" t="s">
        <v>9</v>
      </c>
      <c r="E13" s="6" t="s">
        <v>19</v>
      </c>
      <c r="F13" s="4">
        <f>E5-14</f>
        <v>44323</v>
      </c>
      <c r="G13" s="4"/>
      <c r="H13" s="4"/>
      <c r="I13" s="4"/>
      <c r="J13" s="25"/>
    </row>
    <row r="14" spans="1:10" s="7" customFormat="1" ht="12.75">
      <c r="A14" s="19" t="s">
        <v>31</v>
      </c>
      <c r="B14" s="21">
        <f>F14-42</f>
        <v>44274</v>
      </c>
      <c r="C14" s="21"/>
      <c r="D14" s="22" t="s">
        <v>42</v>
      </c>
      <c r="E14" s="20" t="s">
        <v>41</v>
      </c>
      <c r="F14" s="21">
        <f>E5-21</f>
        <v>44316</v>
      </c>
      <c r="G14" s="21"/>
      <c r="H14" s="21"/>
      <c r="I14" s="21"/>
      <c r="J14" s="25"/>
    </row>
    <row r="15" spans="1:10" s="7" customFormat="1" ht="12.75">
      <c r="A15" s="3" t="s">
        <v>11</v>
      </c>
      <c r="B15" s="4">
        <f t="shared" si="0"/>
        <v>44267</v>
      </c>
      <c r="C15" s="4">
        <f>F15-28</f>
        <v>44281</v>
      </c>
      <c r="D15" s="5" t="s">
        <v>9</v>
      </c>
      <c r="E15" s="6" t="s">
        <v>4</v>
      </c>
      <c r="F15" s="4">
        <f>E5-28</f>
        <v>44309</v>
      </c>
      <c r="G15" s="4"/>
      <c r="H15" s="4"/>
      <c r="I15" s="4"/>
      <c r="J15" s="25"/>
    </row>
    <row r="16" spans="1:10" s="7" customFormat="1" ht="12.75" customHeight="1">
      <c r="A16" s="19" t="s">
        <v>33</v>
      </c>
      <c r="B16" s="61" t="s">
        <v>58</v>
      </c>
      <c r="C16" s="62"/>
      <c r="D16" s="63"/>
      <c r="E16" s="20" t="s">
        <v>43</v>
      </c>
      <c r="F16" s="21">
        <f>E5-14</f>
        <v>44323</v>
      </c>
      <c r="G16" s="21">
        <f>E5-7</f>
        <v>44330</v>
      </c>
      <c r="H16" s="21"/>
      <c r="I16" s="21"/>
      <c r="J16" s="25"/>
    </row>
    <row r="17" spans="1:10" s="7" customFormat="1" ht="12.75">
      <c r="A17" s="3" t="s">
        <v>21</v>
      </c>
      <c r="B17" s="4">
        <f t="shared" si="0"/>
        <v>44281</v>
      </c>
      <c r="C17" s="4">
        <f>F17-28</f>
        <v>44295</v>
      </c>
      <c r="D17" s="5" t="s">
        <v>9</v>
      </c>
      <c r="E17" s="6" t="s">
        <v>19</v>
      </c>
      <c r="F17" s="4">
        <f>E5-14</f>
        <v>44323</v>
      </c>
      <c r="G17" s="4"/>
      <c r="H17" s="4"/>
      <c r="I17" s="4"/>
      <c r="J17" s="25"/>
    </row>
    <row r="18" spans="1:10" s="7" customFormat="1" ht="12.75">
      <c r="A18" s="19" t="s">
        <v>12</v>
      </c>
      <c r="B18" s="21">
        <f t="shared" si="0"/>
        <v>44267</v>
      </c>
      <c r="C18" s="21">
        <f>F18-28</f>
        <v>44281</v>
      </c>
      <c r="D18" s="22" t="s">
        <v>9</v>
      </c>
      <c r="E18" s="20" t="s">
        <v>4</v>
      </c>
      <c r="F18" s="21">
        <f>E5-28</f>
        <v>44309</v>
      </c>
      <c r="G18" s="21"/>
      <c r="H18" s="21"/>
      <c r="I18" s="21"/>
      <c r="J18" s="25"/>
    </row>
    <row r="19" spans="1:10" s="7" customFormat="1" ht="12.75">
      <c r="A19" s="3" t="s">
        <v>59</v>
      </c>
      <c r="B19" s="4">
        <f>F19-28</f>
        <v>44316</v>
      </c>
      <c r="C19" s="4">
        <f>G19-14</f>
        <v>44337</v>
      </c>
      <c r="D19" s="5" t="s">
        <v>25</v>
      </c>
      <c r="E19" s="6" t="s">
        <v>14</v>
      </c>
      <c r="F19" s="4">
        <f>E5+7</f>
        <v>44344</v>
      </c>
      <c r="G19" s="4">
        <f>E5+14</f>
        <v>44351</v>
      </c>
      <c r="H19" s="4"/>
      <c r="I19" s="4"/>
      <c r="J19" s="25"/>
    </row>
    <row r="20" spans="1:10" s="7" customFormat="1" ht="14.25">
      <c r="A20" s="30" t="s">
        <v>26</v>
      </c>
      <c r="B20" s="31">
        <f>F20-28</f>
        <v>44316</v>
      </c>
      <c r="C20" s="31">
        <f>G20-14</f>
        <v>44337</v>
      </c>
      <c r="D20" s="32" t="s">
        <v>25</v>
      </c>
      <c r="E20" s="30" t="s">
        <v>14</v>
      </c>
      <c r="F20" s="31">
        <f>E5+7</f>
        <v>44344</v>
      </c>
      <c r="G20" s="31">
        <f>E5+14</f>
        <v>44351</v>
      </c>
      <c r="H20" s="21"/>
      <c r="I20" s="21"/>
      <c r="J20" s="25"/>
    </row>
    <row r="21" spans="1:10" s="7" customFormat="1" ht="12.75">
      <c r="A21" s="3" t="s">
        <v>28</v>
      </c>
      <c r="B21" s="4">
        <f>F21-63</f>
        <v>44288</v>
      </c>
      <c r="C21" s="4">
        <f>F21-42</f>
        <v>44309</v>
      </c>
      <c r="D21" s="5" t="s">
        <v>60</v>
      </c>
      <c r="E21" s="6" t="s">
        <v>8</v>
      </c>
      <c r="F21" s="4">
        <f>E5+14</f>
        <v>44351</v>
      </c>
      <c r="G21" s="4"/>
      <c r="H21" s="4"/>
      <c r="I21" s="4"/>
      <c r="J21" s="25"/>
    </row>
    <row r="22" spans="1:10" s="7" customFormat="1" ht="14.25" customHeight="1">
      <c r="A22" s="19" t="s">
        <v>32</v>
      </c>
      <c r="B22" s="61" t="s">
        <v>58</v>
      </c>
      <c r="C22" s="62"/>
      <c r="D22" s="63"/>
      <c r="E22" s="20" t="s">
        <v>44</v>
      </c>
      <c r="F22" s="23" t="s">
        <v>48</v>
      </c>
      <c r="G22" s="23" t="s">
        <v>48</v>
      </c>
      <c r="H22" s="23"/>
      <c r="I22" s="23"/>
      <c r="J22" s="25"/>
    </row>
    <row r="23" spans="1:10" s="7" customFormat="1" ht="14.25">
      <c r="A23" s="30" t="s">
        <v>13</v>
      </c>
      <c r="B23" s="31">
        <f>F23-42</f>
        <v>44267</v>
      </c>
      <c r="C23" s="31">
        <f>F23-28</f>
        <v>44281</v>
      </c>
      <c r="D23" s="32" t="s">
        <v>9</v>
      </c>
      <c r="E23" s="30" t="s">
        <v>4</v>
      </c>
      <c r="F23" s="31">
        <f>E5-28</f>
        <v>44309</v>
      </c>
      <c r="G23" s="31"/>
      <c r="H23" s="4"/>
      <c r="I23" s="4"/>
      <c r="J23" s="25"/>
    </row>
    <row r="24" spans="1:10" s="7" customFormat="1" ht="14.25">
      <c r="A24" s="30" t="s">
        <v>15</v>
      </c>
      <c r="B24" s="31">
        <f>F24-35</f>
        <v>44274</v>
      </c>
      <c r="C24" s="31">
        <f>G24-28</f>
        <v>44288</v>
      </c>
      <c r="D24" s="32" t="s">
        <v>16</v>
      </c>
      <c r="E24" s="30" t="s">
        <v>17</v>
      </c>
      <c r="F24" s="31">
        <f>E5-28</f>
        <v>44309</v>
      </c>
      <c r="G24" s="31">
        <f>E5-21</f>
        <v>44316</v>
      </c>
      <c r="H24" s="21"/>
      <c r="I24" s="21"/>
      <c r="J24" s="25"/>
    </row>
    <row r="25" spans="1:10" s="7" customFormat="1" ht="12.75" customHeight="1">
      <c r="A25" s="30" t="s">
        <v>50</v>
      </c>
      <c r="B25" s="52" t="s">
        <v>58</v>
      </c>
      <c r="C25" s="53"/>
      <c r="D25" s="54"/>
      <c r="E25" s="30" t="s">
        <v>2</v>
      </c>
      <c r="F25" s="31">
        <f>E5-28</f>
        <v>44309</v>
      </c>
      <c r="G25" s="31"/>
      <c r="H25" s="4"/>
      <c r="I25" s="4"/>
      <c r="J25" s="25"/>
    </row>
    <row r="26" spans="1:10" s="7" customFormat="1" ht="12.75" customHeight="1">
      <c r="A26" s="30" t="s">
        <v>5</v>
      </c>
      <c r="B26" s="52" t="s">
        <v>58</v>
      </c>
      <c r="C26" s="53"/>
      <c r="D26" s="54"/>
      <c r="E26" s="30" t="s">
        <v>55</v>
      </c>
      <c r="F26" s="31">
        <f>E5-56</f>
        <v>44281</v>
      </c>
      <c r="G26" s="31">
        <f>E5-42</f>
        <v>44295</v>
      </c>
      <c r="H26" s="21"/>
      <c r="I26" s="21"/>
      <c r="J26" s="25"/>
    </row>
    <row r="27" spans="1:10" s="7" customFormat="1" ht="14.25">
      <c r="A27" s="30" t="s">
        <v>7</v>
      </c>
      <c r="B27" s="31">
        <f>F27-70</f>
        <v>44281</v>
      </c>
      <c r="C27" s="31">
        <f>F27-56</f>
        <v>44295</v>
      </c>
      <c r="D27" s="32" t="s">
        <v>29</v>
      </c>
      <c r="E27" s="30" t="s">
        <v>8</v>
      </c>
      <c r="F27" s="31">
        <f>E5+14</f>
        <v>44351</v>
      </c>
      <c r="G27" s="31"/>
      <c r="H27" s="4"/>
      <c r="I27" s="4"/>
      <c r="J27" s="25"/>
    </row>
    <row r="28" spans="1:10" s="7" customFormat="1" ht="14.25">
      <c r="A28" s="30" t="s">
        <v>38</v>
      </c>
      <c r="B28" s="31">
        <f>F28-28</f>
        <v>44323</v>
      </c>
      <c r="C28" s="31">
        <f>F28-21</f>
        <v>44330</v>
      </c>
      <c r="D28" s="32" t="s">
        <v>6</v>
      </c>
      <c r="E28" s="30" t="s">
        <v>8</v>
      </c>
      <c r="F28" s="31">
        <f>E5+14</f>
        <v>44351</v>
      </c>
      <c r="G28" s="31"/>
      <c r="H28" s="21"/>
      <c r="I28" s="21"/>
      <c r="J28" s="25"/>
    </row>
    <row r="29" spans="1:10" s="7" customFormat="1" ht="12.75" customHeight="1">
      <c r="A29" s="30" t="s">
        <v>51</v>
      </c>
      <c r="B29" s="52" t="s">
        <v>58</v>
      </c>
      <c r="C29" s="53"/>
      <c r="D29" s="54"/>
      <c r="E29" s="30" t="s">
        <v>17</v>
      </c>
      <c r="F29" s="31">
        <f>E5-28</f>
        <v>44309</v>
      </c>
      <c r="G29" s="31">
        <f>E5-21</f>
        <v>44316</v>
      </c>
      <c r="H29" s="4"/>
      <c r="I29" s="4"/>
      <c r="J29" s="25"/>
    </row>
    <row r="30" spans="1:10" s="7" customFormat="1" ht="12.75" customHeight="1">
      <c r="A30" s="30" t="s">
        <v>52</v>
      </c>
      <c r="B30" s="52" t="s">
        <v>58</v>
      </c>
      <c r="C30" s="53"/>
      <c r="D30" s="54"/>
      <c r="E30" s="30" t="s">
        <v>10</v>
      </c>
      <c r="F30" s="31">
        <f>E5-42</f>
        <v>44295</v>
      </c>
      <c r="G30" s="31">
        <f>E5-21</f>
        <v>44316</v>
      </c>
      <c r="H30" s="21"/>
      <c r="I30" s="21"/>
      <c r="J30" s="25"/>
    </row>
    <row r="31" spans="1:10" s="7" customFormat="1" ht="14.25">
      <c r="A31" s="30" t="s">
        <v>27</v>
      </c>
      <c r="B31" s="31">
        <f>F31-28</f>
        <v>44323</v>
      </c>
      <c r="C31" s="31">
        <f>F31-14</f>
        <v>44337</v>
      </c>
      <c r="D31" s="32" t="s">
        <v>25</v>
      </c>
      <c r="E31" s="30" t="s">
        <v>8</v>
      </c>
      <c r="F31" s="31">
        <f>E5+14</f>
        <v>44351</v>
      </c>
      <c r="G31" s="31"/>
      <c r="H31" s="4"/>
      <c r="I31" s="4"/>
      <c r="J31" s="25"/>
    </row>
    <row r="32" spans="1:10" s="7" customFormat="1" ht="14.25">
      <c r="A32" s="30" t="s">
        <v>22</v>
      </c>
      <c r="B32" s="31">
        <f>F32-42</f>
        <v>44281</v>
      </c>
      <c r="C32" s="31">
        <f>F32-28</f>
        <v>44295</v>
      </c>
      <c r="D32" s="32" t="s">
        <v>9</v>
      </c>
      <c r="E32" s="30" t="s">
        <v>19</v>
      </c>
      <c r="F32" s="31">
        <f>E5-14</f>
        <v>44323</v>
      </c>
      <c r="G32" s="31"/>
      <c r="H32" s="21"/>
      <c r="I32" s="21"/>
      <c r="J32" s="25"/>
    </row>
    <row r="33" spans="1:10" s="7" customFormat="1" ht="14.25">
      <c r="A33" s="30" t="s">
        <v>49</v>
      </c>
      <c r="B33" s="31">
        <f>F33-56</f>
        <v>44288</v>
      </c>
      <c r="C33" s="31">
        <f>G33-42</f>
        <v>44309</v>
      </c>
      <c r="D33" s="32" t="s">
        <v>3</v>
      </c>
      <c r="E33" s="30" t="s">
        <v>14</v>
      </c>
      <c r="F33" s="31">
        <f>E5+7</f>
        <v>44344</v>
      </c>
      <c r="G33" s="31">
        <f>E5+14</f>
        <v>44351</v>
      </c>
      <c r="H33" s="4"/>
      <c r="I33" s="4"/>
      <c r="J33" s="25"/>
    </row>
    <row r="34" spans="1:10" s="7" customFormat="1" ht="12.75">
      <c r="A34" s="19" t="s">
        <v>34</v>
      </c>
      <c r="B34" s="21">
        <f>F34-56</f>
        <v>44288</v>
      </c>
      <c r="C34" s="21">
        <f>F34-42</f>
        <v>44302</v>
      </c>
      <c r="D34" s="22" t="s">
        <v>3</v>
      </c>
      <c r="E34" s="20" t="s">
        <v>24</v>
      </c>
      <c r="F34" s="21">
        <f>E5+7</f>
        <v>44344</v>
      </c>
      <c r="G34" s="21"/>
      <c r="H34" s="21"/>
      <c r="I34" s="21"/>
      <c r="J34" s="25"/>
    </row>
    <row r="35" spans="1:10" s="7" customFormat="1" ht="12.75">
      <c r="A35" s="10"/>
      <c r="B35" s="11"/>
      <c r="C35" s="11"/>
      <c r="D35" s="12"/>
      <c r="E35" s="13"/>
      <c r="F35" s="11"/>
      <c r="G35" s="11"/>
      <c r="H35" s="11"/>
      <c r="I35" s="11"/>
      <c r="J35" s="26"/>
    </row>
    <row r="36" spans="1:10" ht="17.25" customHeight="1">
      <c r="A36" s="15" t="s">
        <v>40</v>
      </c>
      <c r="F36" s="28"/>
      <c r="J36" s="27"/>
    </row>
    <row r="37" spans="1:10" s="7" customFormat="1" ht="14.25">
      <c r="A37" s="30" t="s">
        <v>23</v>
      </c>
      <c r="B37" s="31">
        <f>F37-49</f>
        <v>44295</v>
      </c>
      <c r="C37" s="31">
        <f>F37-35</f>
        <v>44309</v>
      </c>
      <c r="D37" s="32" t="s">
        <v>61</v>
      </c>
      <c r="E37" s="30" t="s">
        <v>24</v>
      </c>
      <c r="F37" s="31">
        <f>E5+7</f>
        <v>44344</v>
      </c>
      <c r="G37" s="31"/>
      <c r="H37" s="4"/>
      <c r="I37" s="4"/>
      <c r="J37" s="25"/>
    </row>
    <row r="38" spans="1:10" s="7" customFormat="1" ht="12.75">
      <c r="A38" s="19" t="s">
        <v>35</v>
      </c>
      <c r="B38" s="21">
        <f>F38-28</f>
        <v>44309</v>
      </c>
      <c r="C38" s="21">
        <f>G38-21</f>
        <v>44323</v>
      </c>
      <c r="D38" s="22" t="s">
        <v>6</v>
      </c>
      <c r="E38" s="20" t="s">
        <v>45</v>
      </c>
      <c r="F38" s="21">
        <f>E5+0</f>
        <v>44337</v>
      </c>
      <c r="G38" s="21">
        <f>E5+7</f>
        <v>44344</v>
      </c>
      <c r="H38" s="21"/>
      <c r="I38" s="21"/>
      <c r="J38" s="25"/>
    </row>
    <row r="39" spans="1:10" s="7" customFormat="1" ht="12.75">
      <c r="A39" s="3" t="s">
        <v>1</v>
      </c>
      <c r="B39" s="4">
        <f>F39-70</f>
        <v>44246</v>
      </c>
      <c r="C39" s="4">
        <f>G39-56</f>
        <v>44267</v>
      </c>
      <c r="D39" s="5" t="s">
        <v>29</v>
      </c>
      <c r="E39" s="6" t="s">
        <v>2</v>
      </c>
      <c r="F39" s="4">
        <f>E5-21</f>
        <v>44316</v>
      </c>
      <c r="G39" s="4">
        <f>E5-14</f>
        <v>44323</v>
      </c>
      <c r="H39" s="4"/>
      <c r="I39" s="4"/>
      <c r="J39" s="25"/>
    </row>
    <row r="41" ht="12.75">
      <c r="A41" s="16" t="s">
        <v>53</v>
      </c>
    </row>
    <row r="43" ht="12.75">
      <c r="E43" s="2"/>
    </row>
    <row r="45" ht="12.75">
      <c r="A45" s="2"/>
    </row>
  </sheetData>
  <sheetProtection/>
  <mergeCells count="10">
    <mergeCell ref="B25:D25"/>
    <mergeCell ref="B26:D26"/>
    <mergeCell ref="B29:D29"/>
    <mergeCell ref="B30:D30"/>
    <mergeCell ref="A1:J1"/>
    <mergeCell ref="A5:D5"/>
    <mergeCell ref="B11:D11"/>
    <mergeCell ref="B12:D12"/>
    <mergeCell ref="B16:D16"/>
    <mergeCell ref="B22:D22"/>
  </mergeCells>
  <printOptions/>
  <pageMargins left="0.75" right="0.75" top="0.72" bottom="0.75" header="0.5" footer="0.5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zoomScalePageLayoutView="0" workbookViewId="0" topLeftCell="A7">
      <selection activeCell="E5" sqref="E5"/>
    </sheetView>
  </sheetViews>
  <sheetFormatPr defaultColWidth="9.140625" defaultRowHeight="12.75"/>
  <cols>
    <col min="1" max="1" width="15.8515625" style="0" customWidth="1"/>
    <col min="2" max="3" width="10.140625" style="0" customWidth="1"/>
    <col min="4" max="4" width="14.140625" style="0" customWidth="1"/>
    <col min="5" max="5" width="24.00390625" style="0" customWidth="1"/>
    <col min="6" max="6" width="11.7109375" style="0" customWidth="1"/>
    <col min="7" max="9" width="11.421875" style="0" customWidth="1"/>
    <col min="10" max="10" width="48.57421875" style="0" customWidth="1"/>
  </cols>
  <sheetData>
    <row r="1" spans="1:10" ht="17.25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17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="18" customFormat="1" ht="12.75">
      <c r="A3" s="16" t="s">
        <v>62</v>
      </c>
    </row>
    <row r="4" s="18" customFormat="1" ht="13.5" thickBot="1"/>
    <row r="5" spans="1:5" ht="13.5" thickBot="1">
      <c r="A5" s="56" t="s">
        <v>63</v>
      </c>
      <c r="B5" s="56"/>
      <c r="C5" s="56"/>
      <c r="D5" s="57"/>
      <c r="E5" s="51">
        <v>44256</v>
      </c>
    </row>
    <row r="6" ht="12.75">
      <c r="A6" s="2"/>
    </row>
    <row r="8" spans="1:10" s="1" customFormat="1" ht="39" customHeight="1">
      <c r="A8" s="24" t="s">
        <v>36</v>
      </c>
      <c r="B8" s="24" t="s">
        <v>56</v>
      </c>
      <c r="C8" s="24" t="s">
        <v>57</v>
      </c>
      <c r="D8" s="24" t="s">
        <v>54</v>
      </c>
      <c r="E8" s="24" t="s">
        <v>0</v>
      </c>
      <c r="F8" s="24" t="s">
        <v>46</v>
      </c>
      <c r="G8" s="24" t="s">
        <v>47</v>
      </c>
      <c r="H8" s="24" t="s">
        <v>64</v>
      </c>
      <c r="I8" s="24" t="s">
        <v>65</v>
      </c>
      <c r="J8" s="24" t="s">
        <v>37</v>
      </c>
    </row>
    <row r="9" spans="1:10" s="9" customFormat="1" ht="14.25" customHeigh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9" customFormat="1" ht="17.25" customHeight="1">
      <c r="A10" s="14" t="s">
        <v>39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s="7" customFormat="1" ht="12.75">
      <c r="A11" s="3" t="s">
        <v>30</v>
      </c>
      <c r="B11" s="58" t="s">
        <v>58</v>
      </c>
      <c r="C11" s="59"/>
      <c r="D11" s="60"/>
      <c r="E11" s="6" t="s">
        <v>8</v>
      </c>
      <c r="F11" s="4">
        <f>E5+14</f>
        <v>44270</v>
      </c>
      <c r="G11" s="4"/>
      <c r="H11" s="4"/>
      <c r="I11" s="4"/>
      <c r="J11" s="25"/>
    </row>
    <row r="12" spans="1:10" s="7" customFormat="1" ht="12.75" customHeight="1">
      <c r="A12" s="19" t="s">
        <v>18</v>
      </c>
      <c r="B12" s="61" t="s">
        <v>58</v>
      </c>
      <c r="C12" s="62"/>
      <c r="D12" s="63"/>
      <c r="E12" s="20" t="s">
        <v>19</v>
      </c>
      <c r="F12" s="21">
        <f>E5-14</f>
        <v>44242</v>
      </c>
      <c r="G12" s="21"/>
      <c r="H12" s="21"/>
      <c r="I12" s="21"/>
      <c r="J12" s="25"/>
    </row>
    <row r="13" spans="1:10" s="7" customFormat="1" ht="12.75">
      <c r="A13" s="3" t="s">
        <v>20</v>
      </c>
      <c r="B13" s="4">
        <f aca="true" t="shared" si="0" ref="B13:B18">F13-42</f>
        <v>44200</v>
      </c>
      <c r="C13" s="4">
        <f>F13-28</f>
        <v>44214</v>
      </c>
      <c r="D13" s="5" t="s">
        <v>9</v>
      </c>
      <c r="E13" s="6" t="s">
        <v>19</v>
      </c>
      <c r="F13" s="4">
        <f>E5-14</f>
        <v>44242</v>
      </c>
      <c r="G13" s="4"/>
      <c r="H13" s="4"/>
      <c r="I13" s="4"/>
      <c r="J13" s="25"/>
    </row>
    <row r="14" spans="1:10" s="7" customFormat="1" ht="12.75">
      <c r="A14" s="19" t="s">
        <v>31</v>
      </c>
      <c r="B14" s="21">
        <f>F14-42</f>
        <v>44193</v>
      </c>
      <c r="C14" s="21"/>
      <c r="D14" s="22" t="s">
        <v>42</v>
      </c>
      <c r="E14" s="20" t="s">
        <v>41</v>
      </c>
      <c r="F14" s="21">
        <f>E5-21</f>
        <v>44235</v>
      </c>
      <c r="G14" s="21"/>
      <c r="H14" s="21"/>
      <c r="I14" s="21"/>
      <c r="J14" s="25"/>
    </row>
    <row r="15" spans="1:10" s="7" customFormat="1" ht="12.75">
      <c r="A15" s="3" t="s">
        <v>11</v>
      </c>
      <c r="B15" s="4">
        <f t="shared" si="0"/>
        <v>44186</v>
      </c>
      <c r="C15" s="4">
        <f>F15-28</f>
        <v>44200</v>
      </c>
      <c r="D15" s="5" t="s">
        <v>9</v>
      </c>
      <c r="E15" s="6" t="s">
        <v>4</v>
      </c>
      <c r="F15" s="4">
        <f>E5-28</f>
        <v>44228</v>
      </c>
      <c r="G15" s="4"/>
      <c r="H15" s="4"/>
      <c r="I15" s="4"/>
      <c r="J15" s="25"/>
    </row>
    <row r="16" spans="1:10" s="7" customFormat="1" ht="12.75" customHeight="1">
      <c r="A16" s="19" t="s">
        <v>33</v>
      </c>
      <c r="B16" s="61" t="s">
        <v>58</v>
      </c>
      <c r="C16" s="62"/>
      <c r="D16" s="63"/>
      <c r="E16" s="20" t="s">
        <v>43</v>
      </c>
      <c r="F16" s="21">
        <f>E5-14</f>
        <v>44242</v>
      </c>
      <c r="G16" s="21">
        <f>E5-7</f>
        <v>44249</v>
      </c>
      <c r="H16" s="21"/>
      <c r="I16" s="21"/>
      <c r="J16" s="25"/>
    </row>
    <row r="17" spans="1:10" s="7" customFormat="1" ht="12.75">
      <c r="A17" s="3" t="s">
        <v>21</v>
      </c>
      <c r="B17" s="4">
        <f t="shared" si="0"/>
        <v>44200</v>
      </c>
      <c r="C17" s="4">
        <f>F17-28</f>
        <v>44214</v>
      </c>
      <c r="D17" s="5" t="s">
        <v>9</v>
      </c>
      <c r="E17" s="6" t="s">
        <v>19</v>
      </c>
      <c r="F17" s="4">
        <f>E5-14</f>
        <v>44242</v>
      </c>
      <c r="G17" s="4"/>
      <c r="H17" s="4"/>
      <c r="I17" s="4"/>
      <c r="J17" s="25"/>
    </row>
    <row r="18" spans="1:10" s="7" customFormat="1" ht="12.75">
      <c r="A18" s="19" t="s">
        <v>12</v>
      </c>
      <c r="B18" s="21">
        <f t="shared" si="0"/>
        <v>44186</v>
      </c>
      <c r="C18" s="21">
        <f>F18-28</f>
        <v>44200</v>
      </c>
      <c r="D18" s="22" t="s">
        <v>9</v>
      </c>
      <c r="E18" s="20" t="s">
        <v>4</v>
      </c>
      <c r="F18" s="21">
        <f>E5-28</f>
        <v>44228</v>
      </c>
      <c r="G18" s="21"/>
      <c r="H18" s="21"/>
      <c r="I18" s="21"/>
      <c r="J18" s="25"/>
    </row>
    <row r="19" spans="1:10" s="7" customFormat="1" ht="12.75">
      <c r="A19" s="3" t="s">
        <v>59</v>
      </c>
      <c r="B19" s="4">
        <f>F19-28</f>
        <v>44235</v>
      </c>
      <c r="C19" s="4">
        <f>G19-14</f>
        <v>44256</v>
      </c>
      <c r="D19" s="5" t="s">
        <v>25</v>
      </c>
      <c r="E19" s="6" t="s">
        <v>14</v>
      </c>
      <c r="F19" s="4">
        <f>E5+7</f>
        <v>44263</v>
      </c>
      <c r="G19" s="4">
        <f>E5+14</f>
        <v>44270</v>
      </c>
      <c r="H19" s="4"/>
      <c r="I19" s="4"/>
      <c r="J19" s="25"/>
    </row>
    <row r="20" spans="1:10" s="7" customFormat="1" ht="14.25">
      <c r="A20" s="30" t="s">
        <v>26</v>
      </c>
      <c r="B20" s="31">
        <f>F20-28</f>
        <v>44235</v>
      </c>
      <c r="C20" s="31">
        <f>G20-14</f>
        <v>44256</v>
      </c>
      <c r="D20" s="32" t="s">
        <v>25</v>
      </c>
      <c r="E20" s="30" t="s">
        <v>14</v>
      </c>
      <c r="F20" s="31">
        <f>E5+7</f>
        <v>44263</v>
      </c>
      <c r="G20" s="31">
        <f>E5+14</f>
        <v>44270</v>
      </c>
      <c r="H20" s="21"/>
      <c r="I20" s="21"/>
      <c r="J20" s="25"/>
    </row>
    <row r="21" spans="1:10" s="7" customFormat="1" ht="12.75">
      <c r="A21" s="3" t="s">
        <v>28</v>
      </c>
      <c r="B21" s="4">
        <f>F21-63</f>
        <v>44207</v>
      </c>
      <c r="C21" s="4">
        <f>F21-42</f>
        <v>44228</v>
      </c>
      <c r="D21" s="5" t="s">
        <v>60</v>
      </c>
      <c r="E21" s="6" t="s">
        <v>8</v>
      </c>
      <c r="F21" s="4">
        <f>E5+14</f>
        <v>44270</v>
      </c>
      <c r="G21" s="4"/>
      <c r="H21" s="4"/>
      <c r="I21" s="4"/>
      <c r="J21" s="25"/>
    </row>
    <row r="22" spans="1:10" s="7" customFormat="1" ht="14.25" customHeight="1">
      <c r="A22" s="19" t="s">
        <v>32</v>
      </c>
      <c r="B22" s="61" t="s">
        <v>58</v>
      </c>
      <c r="C22" s="62"/>
      <c r="D22" s="63"/>
      <c r="E22" s="20" t="s">
        <v>44</v>
      </c>
      <c r="F22" s="23" t="s">
        <v>48</v>
      </c>
      <c r="G22" s="23" t="s">
        <v>48</v>
      </c>
      <c r="H22" s="23"/>
      <c r="I22" s="23"/>
      <c r="J22" s="25"/>
    </row>
    <row r="23" spans="1:10" s="7" customFormat="1" ht="14.25">
      <c r="A23" s="30" t="s">
        <v>13</v>
      </c>
      <c r="B23" s="31">
        <f>F23-42</f>
        <v>44186</v>
      </c>
      <c r="C23" s="31">
        <f>F23-28</f>
        <v>44200</v>
      </c>
      <c r="D23" s="32" t="s">
        <v>9</v>
      </c>
      <c r="E23" s="30" t="s">
        <v>4</v>
      </c>
      <c r="F23" s="31">
        <f>E5-28</f>
        <v>44228</v>
      </c>
      <c r="G23" s="31"/>
      <c r="H23" s="4"/>
      <c r="I23" s="4"/>
      <c r="J23" s="25"/>
    </row>
    <row r="24" spans="1:10" s="7" customFormat="1" ht="14.25">
      <c r="A24" s="30" t="s">
        <v>15</v>
      </c>
      <c r="B24" s="31">
        <f>F24-35</f>
        <v>44193</v>
      </c>
      <c r="C24" s="31">
        <f>G24-28</f>
        <v>44207</v>
      </c>
      <c r="D24" s="32" t="s">
        <v>16</v>
      </c>
      <c r="E24" s="30" t="s">
        <v>17</v>
      </c>
      <c r="F24" s="31">
        <f>E5-28</f>
        <v>44228</v>
      </c>
      <c r="G24" s="31">
        <f>E5-21</f>
        <v>44235</v>
      </c>
      <c r="H24" s="21"/>
      <c r="I24" s="21"/>
      <c r="J24" s="25"/>
    </row>
    <row r="25" spans="1:10" s="7" customFormat="1" ht="12.75" customHeight="1">
      <c r="A25" s="30" t="s">
        <v>50</v>
      </c>
      <c r="B25" s="52" t="s">
        <v>58</v>
      </c>
      <c r="C25" s="53"/>
      <c r="D25" s="54"/>
      <c r="E25" s="30" t="s">
        <v>2</v>
      </c>
      <c r="F25" s="31">
        <f>E5-28</f>
        <v>44228</v>
      </c>
      <c r="G25" s="31"/>
      <c r="H25" s="4"/>
      <c r="I25" s="4"/>
      <c r="J25" s="25"/>
    </row>
    <row r="26" spans="1:10" s="7" customFormat="1" ht="12.75" customHeight="1">
      <c r="A26" s="30" t="s">
        <v>5</v>
      </c>
      <c r="B26" s="52" t="s">
        <v>58</v>
      </c>
      <c r="C26" s="53"/>
      <c r="D26" s="54"/>
      <c r="E26" s="30" t="s">
        <v>55</v>
      </c>
      <c r="F26" s="31">
        <f>E5-56</f>
        <v>44200</v>
      </c>
      <c r="G26" s="31">
        <f>E5-42</f>
        <v>44214</v>
      </c>
      <c r="H26" s="21"/>
      <c r="I26" s="21"/>
      <c r="J26" s="25"/>
    </row>
    <row r="27" spans="1:10" s="7" customFormat="1" ht="14.25">
      <c r="A27" s="30" t="s">
        <v>7</v>
      </c>
      <c r="B27" s="31">
        <f>F27-70</f>
        <v>44200</v>
      </c>
      <c r="C27" s="31">
        <f>F27-56</f>
        <v>44214</v>
      </c>
      <c r="D27" s="32" t="s">
        <v>29</v>
      </c>
      <c r="E27" s="30" t="s">
        <v>8</v>
      </c>
      <c r="F27" s="31">
        <f>E5+14</f>
        <v>44270</v>
      </c>
      <c r="G27" s="31"/>
      <c r="H27" s="4"/>
      <c r="I27" s="4"/>
      <c r="J27" s="25"/>
    </row>
    <row r="28" spans="1:10" s="7" customFormat="1" ht="14.25">
      <c r="A28" s="30" t="s">
        <v>38</v>
      </c>
      <c r="B28" s="31">
        <f>F28-28</f>
        <v>44242</v>
      </c>
      <c r="C28" s="31">
        <f>F28-21</f>
        <v>44249</v>
      </c>
      <c r="D28" s="32" t="s">
        <v>6</v>
      </c>
      <c r="E28" s="30" t="s">
        <v>8</v>
      </c>
      <c r="F28" s="31">
        <f>E5+14</f>
        <v>44270</v>
      </c>
      <c r="G28" s="31"/>
      <c r="H28" s="21"/>
      <c r="I28" s="21"/>
      <c r="J28" s="25"/>
    </row>
    <row r="29" spans="1:10" s="7" customFormat="1" ht="12.75" customHeight="1">
      <c r="A29" s="30" t="s">
        <v>51</v>
      </c>
      <c r="B29" s="52" t="s">
        <v>58</v>
      </c>
      <c r="C29" s="53"/>
      <c r="D29" s="54"/>
      <c r="E29" s="30" t="s">
        <v>17</v>
      </c>
      <c r="F29" s="31">
        <f>E5-28</f>
        <v>44228</v>
      </c>
      <c r="G29" s="31">
        <f>E5-21</f>
        <v>44235</v>
      </c>
      <c r="H29" s="4"/>
      <c r="I29" s="4"/>
      <c r="J29" s="25"/>
    </row>
    <row r="30" spans="1:10" s="7" customFormat="1" ht="12.75" customHeight="1">
      <c r="A30" s="30" t="s">
        <v>52</v>
      </c>
      <c r="B30" s="52" t="s">
        <v>58</v>
      </c>
      <c r="C30" s="53"/>
      <c r="D30" s="54"/>
      <c r="E30" s="30" t="s">
        <v>10</v>
      </c>
      <c r="F30" s="31">
        <f>E5-42</f>
        <v>44214</v>
      </c>
      <c r="G30" s="31">
        <f>E5-21</f>
        <v>44235</v>
      </c>
      <c r="H30" s="21"/>
      <c r="I30" s="21"/>
      <c r="J30" s="25"/>
    </row>
    <row r="31" spans="1:10" s="7" customFormat="1" ht="14.25">
      <c r="A31" s="30" t="s">
        <v>27</v>
      </c>
      <c r="B31" s="31">
        <f>F31-28</f>
        <v>44242</v>
      </c>
      <c r="C31" s="31">
        <f>F31-14</f>
        <v>44256</v>
      </c>
      <c r="D31" s="32" t="s">
        <v>25</v>
      </c>
      <c r="E31" s="30" t="s">
        <v>8</v>
      </c>
      <c r="F31" s="31">
        <f>E5+14</f>
        <v>44270</v>
      </c>
      <c r="G31" s="31"/>
      <c r="H31" s="4"/>
      <c r="I31" s="4"/>
      <c r="J31" s="25"/>
    </row>
    <row r="32" spans="1:10" s="7" customFormat="1" ht="14.25">
      <c r="A32" s="30" t="s">
        <v>22</v>
      </c>
      <c r="B32" s="31">
        <f>F32-42</f>
        <v>44200</v>
      </c>
      <c r="C32" s="31">
        <f>F32-28</f>
        <v>44214</v>
      </c>
      <c r="D32" s="32" t="s">
        <v>9</v>
      </c>
      <c r="E32" s="30" t="s">
        <v>19</v>
      </c>
      <c r="F32" s="31">
        <f>E5-14</f>
        <v>44242</v>
      </c>
      <c r="G32" s="31"/>
      <c r="H32" s="21"/>
      <c r="I32" s="21"/>
      <c r="J32" s="25"/>
    </row>
    <row r="33" spans="1:10" s="7" customFormat="1" ht="14.25">
      <c r="A33" s="30" t="s">
        <v>49</v>
      </c>
      <c r="B33" s="31">
        <f>F33-56</f>
        <v>44207</v>
      </c>
      <c r="C33" s="31">
        <f>G33-42</f>
        <v>44228</v>
      </c>
      <c r="D33" s="32" t="s">
        <v>3</v>
      </c>
      <c r="E33" s="30" t="s">
        <v>14</v>
      </c>
      <c r="F33" s="31">
        <f>E5+7</f>
        <v>44263</v>
      </c>
      <c r="G33" s="31">
        <f>E5+14</f>
        <v>44270</v>
      </c>
      <c r="H33" s="4"/>
      <c r="I33" s="4"/>
      <c r="J33" s="25"/>
    </row>
    <row r="34" spans="1:10" s="7" customFormat="1" ht="12.75">
      <c r="A34" s="19" t="s">
        <v>34</v>
      </c>
      <c r="B34" s="21">
        <f>F34-56</f>
        <v>44207</v>
      </c>
      <c r="C34" s="21">
        <f>F34-42</f>
        <v>44221</v>
      </c>
      <c r="D34" s="22" t="s">
        <v>3</v>
      </c>
      <c r="E34" s="20" t="s">
        <v>24</v>
      </c>
      <c r="F34" s="21">
        <f>E5+7</f>
        <v>44263</v>
      </c>
      <c r="G34" s="21"/>
      <c r="H34" s="21"/>
      <c r="I34" s="21"/>
      <c r="J34" s="25"/>
    </row>
    <row r="35" spans="1:10" s="7" customFormat="1" ht="12.75">
      <c r="A35" s="10"/>
      <c r="B35" s="11"/>
      <c r="C35" s="11"/>
      <c r="D35" s="12"/>
      <c r="E35" s="13"/>
      <c r="F35" s="11"/>
      <c r="G35" s="11"/>
      <c r="H35" s="11"/>
      <c r="I35" s="11"/>
      <c r="J35" s="26"/>
    </row>
    <row r="36" spans="1:10" ht="17.25" customHeight="1">
      <c r="A36" s="15" t="s">
        <v>40</v>
      </c>
      <c r="F36" s="28"/>
      <c r="J36" s="27"/>
    </row>
    <row r="37" spans="1:10" s="7" customFormat="1" ht="14.25">
      <c r="A37" s="30" t="s">
        <v>23</v>
      </c>
      <c r="B37" s="31">
        <f>F37-49</f>
        <v>44214</v>
      </c>
      <c r="C37" s="31">
        <f>F37-35</f>
        <v>44228</v>
      </c>
      <c r="D37" s="32" t="s">
        <v>61</v>
      </c>
      <c r="E37" s="30" t="s">
        <v>24</v>
      </c>
      <c r="F37" s="31">
        <f>E5+7</f>
        <v>44263</v>
      </c>
      <c r="G37" s="31"/>
      <c r="H37" s="4"/>
      <c r="I37" s="4"/>
      <c r="J37" s="25"/>
    </row>
    <row r="38" spans="1:10" s="7" customFormat="1" ht="12.75">
      <c r="A38" s="19" t="s">
        <v>35</v>
      </c>
      <c r="B38" s="21">
        <f>F38-28</f>
        <v>44228</v>
      </c>
      <c r="C38" s="21">
        <f>G38-21</f>
        <v>44242</v>
      </c>
      <c r="D38" s="22" t="s">
        <v>6</v>
      </c>
      <c r="E38" s="20" t="s">
        <v>45</v>
      </c>
      <c r="F38" s="21">
        <f>E5+0</f>
        <v>44256</v>
      </c>
      <c r="G38" s="21">
        <f>E5+7</f>
        <v>44263</v>
      </c>
      <c r="H38" s="21"/>
      <c r="I38" s="21"/>
      <c r="J38" s="25"/>
    </row>
    <row r="39" spans="1:10" s="7" customFormat="1" ht="12.75">
      <c r="A39" s="3" t="s">
        <v>1</v>
      </c>
      <c r="B39" s="4">
        <f>F39-70</f>
        <v>44165</v>
      </c>
      <c r="C39" s="4">
        <f>G39-56</f>
        <v>44186</v>
      </c>
      <c r="D39" s="5" t="s">
        <v>29</v>
      </c>
      <c r="E39" s="6" t="s">
        <v>2</v>
      </c>
      <c r="F39" s="4">
        <f>E5-21</f>
        <v>44235</v>
      </c>
      <c r="G39" s="4">
        <f>E5-14</f>
        <v>44242</v>
      </c>
      <c r="H39" s="4"/>
      <c r="I39" s="4"/>
      <c r="J39" s="25"/>
    </row>
    <row r="41" ht="12.75">
      <c r="A41" s="16" t="s">
        <v>53</v>
      </c>
    </row>
    <row r="43" ht="12.75">
      <c r="E43" s="2"/>
    </row>
    <row r="45" ht="12.75">
      <c r="A45" s="2"/>
    </row>
  </sheetData>
  <sheetProtection/>
  <mergeCells count="10">
    <mergeCell ref="A1:J1"/>
    <mergeCell ref="A5:D5"/>
    <mergeCell ref="B11:D11"/>
    <mergeCell ref="B16:D16"/>
    <mergeCell ref="B30:D30"/>
    <mergeCell ref="B12:D12"/>
    <mergeCell ref="B22:D22"/>
    <mergeCell ref="B25:D25"/>
    <mergeCell ref="B26:D26"/>
    <mergeCell ref="B29:D29"/>
  </mergeCells>
  <printOptions/>
  <pageMargins left="0.75" right="0.75" top="0.72" bottom="0.75" header="0.5" footer="0.5"/>
  <pageSetup fitToHeight="1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F4" sqref="F4"/>
    </sheetView>
  </sheetViews>
  <sheetFormatPr defaultColWidth="9.140625" defaultRowHeight="12.75"/>
  <cols>
    <col min="3" max="3" width="31.7109375" style="0" customWidth="1"/>
    <col min="4" max="4" width="25.8515625" style="0" customWidth="1"/>
    <col min="5" max="5" width="18.421875" style="0" customWidth="1"/>
    <col min="6" max="6" width="20.00390625" style="0" customWidth="1"/>
    <col min="7" max="7" width="19.57421875" style="0" customWidth="1"/>
    <col min="8" max="8" width="21.00390625" style="0" customWidth="1"/>
  </cols>
  <sheetData>
    <row r="1" spans="4:8" ht="12.75">
      <c r="D1" s="33"/>
      <c r="E1" s="33"/>
      <c r="F1" s="33"/>
      <c r="G1" s="33"/>
      <c r="H1" s="33"/>
    </row>
    <row r="2" spans="4:8" ht="12.75">
      <c r="D2" s="33"/>
      <c r="E2" s="35" t="s">
        <v>81</v>
      </c>
      <c r="F2" s="33"/>
      <c r="G2" s="33"/>
      <c r="H2" s="33"/>
    </row>
    <row r="3" spans="4:8" ht="12.75">
      <c r="D3" s="34" t="s">
        <v>74</v>
      </c>
      <c r="E3" s="34" t="s">
        <v>76</v>
      </c>
      <c r="F3" s="34" t="s">
        <v>77</v>
      </c>
      <c r="G3" s="34" t="s">
        <v>78</v>
      </c>
      <c r="H3" s="34" t="s">
        <v>79</v>
      </c>
    </row>
    <row r="4" spans="3:8" ht="12.75">
      <c r="C4" s="29" t="s">
        <v>66</v>
      </c>
      <c r="D4" s="33">
        <v>2600</v>
      </c>
      <c r="E4" s="50">
        <v>2</v>
      </c>
      <c r="F4" s="33">
        <f aca="true" t="shared" si="0" ref="F4:F9">E4*D4</f>
        <v>5200</v>
      </c>
      <c r="G4" s="33">
        <f aca="true" t="shared" si="1" ref="G4:G9">F4*7</f>
        <v>36400</v>
      </c>
      <c r="H4" s="33">
        <f aca="true" t="shared" si="2" ref="H4:H9">G4*52</f>
        <v>1892800</v>
      </c>
    </row>
    <row r="5" spans="2:8" ht="12.75">
      <c r="B5" s="29"/>
      <c r="C5" s="29" t="s">
        <v>67</v>
      </c>
      <c r="D5" s="33">
        <v>2000</v>
      </c>
      <c r="E5" s="50">
        <v>2</v>
      </c>
      <c r="F5" s="33">
        <f t="shared" si="0"/>
        <v>4000</v>
      </c>
      <c r="G5" s="33">
        <f t="shared" si="1"/>
        <v>28000</v>
      </c>
      <c r="H5" s="33">
        <f t="shared" si="2"/>
        <v>1456000</v>
      </c>
    </row>
    <row r="6" spans="3:8" ht="12.75">
      <c r="C6" s="29" t="s">
        <v>68</v>
      </c>
      <c r="D6" s="33">
        <v>2000</v>
      </c>
      <c r="E6" s="33"/>
      <c r="F6" s="33">
        <f t="shared" si="0"/>
        <v>0</v>
      </c>
      <c r="G6" s="33">
        <f t="shared" si="1"/>
        <v>0</v>
      </c>
      <c r="H6" s="33">
        <f t="shared" si="2"/>
        <v>0</v>
      </c>
    </row>
    <row r="7" spans="3:8" ht="12.75">
      <c r="C7" s="29" t="s">
        <v>69</v>
      </c>
      <c r="D7" s="33">
        <v>1500</v>
      </c>
      <c r="E7" s="33"/>
      <c r="F7" s="33">
        <f t="shared" si="0"/>
        <v>0</v>
      </c>
      <c r="G7" s="33">
        <f t="shared" si="1"/>
        <v>0</v>
      </c>
      <c r="H7" s="33">
        <f t="shared" si="2"/>
        <v>0</v>
      </c>
    </row>
    <row r="8" spans="3:8" ht="12.75">
      <c r="C8" s="29" t="s">
        <v>70</v>
      </c>
      <c r="D8" s="33">
        <v>3200</v>
      </c>
      <c r="E8" s="33"/>
      <c r="F8" s="33">
        <f t="shared" si="0"/>
        <v>0</v>
      </c>
      <c r="G8" s="33">
        <f t="shared" si="1"/>
        <v>0</v>
      </c>
      <c r="H8" s="33">
        <f t="shared" si="2"/>
        <v>0</v>
      </c>
    </row>
    <row r="9" spans="3:8" ht="12.75">
      <c r="C9" s="29" t="s">
        <v>75</v>
      </c>
      <c r="D9" s="33">
        <v>2500</v>
      </c>
      <c r="E9" s="33"/>
      <c r="F9" s="33">
        <f t="shared" si="0"/>
        <v>0</v>
      </c>
      <c r="G9" s="33">
        <f t="shared" si="1"/>
        <v>0</v>
      </c>
      <c r="H9" s="33">
        <f t="shared" si="2"/>
        <v>0</v>
      </c>
    </row>
    <row r="10" spans="4:8" ht="12.75">
      <c r="D10" s="33"/>
      <c r="E10" s="33"/>
      <c r="F10" s="33"/>
      <c r="G10" s="33"/>
      <c r="H10" s="33"/>
    </row>
    <row r="11" spans="4:8" ht="12.75">
      <c r="D11" s="35" t="s">
        <v>80</v>
      </c>
      <c r="E11" s="35">
        <f>SUM(E4:E10)</f>
        <v>4</v>
      </c>
      <c r="F11" s="35">
        <f>SUM(F4:F10)</f>
        <v>9200</v>
      </c>
      <c r="G11" s="35">
        <f>SUM(G4:G10)</f>
        <v>64400</v>
      </c>
      <c r="H11" s="35">
        <f>SUM(H4:H10)</f>
        <v>3348800</v>
      </c>
    </row>
    <row r="12" spans="3:4" ht="12.75">
      <c r="C12" s="29" t="s">
        <v>72</v>
      </c>
      <c r="D12" s="29"/>
    </row>
    <row r="13" spans="3:4" ht="12.75">
      <c r="C13" s="29" t="s">
        <v>71</v>
      </c>
      <c r="D13" s="29"/>
    </row>
    <row r="14" spans="3:8" ht="12.75">
      <c r="C14" s="29" t="s">
        <v>73</v>
      </c>
      <c r="G14" s="36" t="s">
        <v>82</v>
      </c>
      <c r="H14" s="37">
        <f>H11/975</f>
        <v>3434.6666666666665</v>
      </c>
    </row>
    <row r="15" ht="12.75">
      <c r="G15" s="36" t="s">
        <v>83</v>
      </c>
    </row>
    <row r="16" ht="12.75">
      <c r="G16" s="36" t="s">
        <v>84</v>
      </c>
    </row>
    <row r="17" spans="7:8" ht="12.75">
      <c r="G17" s="36" t="s">
        <v>85</v>
      </c>
      <c r="H17" s="37">
        <f>H14/498</f>
        <v>6.896921017402945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M43"/>
  <sheetViews>
    <sheetView zoomScalePageLayoutView="0" workbookViewId="0" topLeftCell="C1">
      <selection activeCell="M44" sqref="M44"/>
    </sheetView>
  </sheetViews>
  <sheetFormatPr defaultColWidth="18.421875" defaultRowHeight="12.75"/>
  <cols>
    <col min="1" max="2" width="18.421875" style="0" customWidth="1"/>
    <col min="3" max="3" width="7.140625" style="0" customWidth="1"/>
    <col min="4" max="4" width="34.7109375" style="0" customWidth="1"/>
    <col min="5" max="5" width="28.140625" style="0" customWidth="1"/>
    <col min="6" max="6" width="18.421875" style="38" customWidth="1"/>
    <col min="7" max="7" width="23.421875" style="0" customWidth="1"/>
    <col min="8" max="9" width="18.421875" style="0" customWidth="1"/>
    <col min="10" max="10" width="21.7109375" style="0" customWidth="1"/>
    <col min="11" max="11" width="6.7109375" style="0" customWidth="1"/>
    <col min="12" max="12" width="9.00390625" style="43" customWidth="1"/>
    <col min="13" max="13" width="18.421875" style="40" customWidth="1"/>
  </cols>
  <sheetData>
    <row r="2" spans="7:11" ht="12.75">
      <c r="G2" s="29" t="s">
        <v>99</v>
      </c>
      <c r="H2" s="29" t="s">
        <v>101</v>
      </c>
      <c r="I2" s="29" t="s">
        <v>102</v>
      </c>
      <c r="J2" s="29" t="s">
        <v>103</v>
      </c>
      <c r="K2" s="29" t="s">
        <v>110</v>
      </c>
    </row>
    <row r="3" spans="5:13" ht="12.75">
      <c r="E3" s="36" t="s">
        <v>89</v>
      </c>
      <c r="F3" s="42">
        <v>50</v>
      </c>
      <c r="G3" s="37">
        <f>F3*5.8</f>
        <v>290</v>
      </c>
      <c r="H3">
        <v>1000</v>
      </c>
      <c r="I3" s="37">
        <f>G3*H3</f>
        <v>290000</v>
      </c>
      <c r="J3" t="s">
        <v>104</v>
      </c>
      <c r="L3" s="44">
        <v>2.25</v>
      </c>
      <c r="M3" s="40">
        <f>F3*L3</f>
        <v>112.5</v>
      </c>
    </row>
    <row r="4" spans="3:13" ht="12.75">
      <c r="C4" s="29" t="s">
        <v>92</v>
      </c>
      <c r="E4" s="29" t="s">
        <v>90</v>
      </c>
      <c r="F4" s="38">
        <f>F3*E13</f>
        <v>671.5</v>
      </c>
      <c r="I4" s="37">
        <f aca="true" t="shared" si="0" ref="I4:I31">G4*H4</f>
        <v>0</v>
      </c>
      <c r="J4" t="s">
        <v>109</v>
      </c>
      <c r="K4" s="37">
        <f>F4/50</f>
        <v>13.43</v>
      </c>
      <c r="L4" s="44">
        <v>14</v>
      </c>
      <c r="M4" s="40">
        <f>L4*K4</f>
        <v>188.01999999999998</v>
      </c>
    </row>
    <row r="5" spans="3:13" ht="12.75">
      <c r="C5" s="29" t="s">
        <v>86</v>
      </c>
      <c r="D5" s="29" t="s">
        <v>88</v>
      </c>
      <c r="E5" s="29" t="s">
        <v>87</v>
      </c>
      <c r="I5" s="37">
        <f t="shared" si="0"/>
        <v>0</v>
      </c>
      <c r="J5" t="s">
        <v>111</v>
      </c>
      <c r="M5" s="40">
        <f>SUM(M3:M4)*0.1</f>
        <v>30.052</v>
      </c>
    </row>
    <row r="6" spans="3:13" ht="12.75">
      <c r="C6">
        <v>1</v>
      </c>
      <c r="D6">
        <v>0.3</v>
      </c>
      <c r="E6">
        <f>D6</f>
        <v>0.3</v>
      </c>
      <c r="I6" s="37">
        <f t="shared" si="0"/>
        <v>0</v>
      </c>
      <c r="J6" s="36" t="s">
        <v>108</v>
      </c>
      <c r="K6" s="36"/>
      <c r="L6" s="45"/>
      <c r="M6" s="41">
        <f>SUM(M3:M5)</f>
        <v>330.572</v>
      </c>
    </row>
    <row r="7" spans="3:9" ht="12.75">
      <c r="C7">
        <v>2</v>
      </c>
      <c r="D7">
        <v>0.62</v>
      </c>
      <c r="E7">
        <f>E6+$D$7</f>
        <v>0.9199999999999999</v>
      </c>
      <c r="I7" s="37">
        <f t="shared" si="0"/>
        <v>0</v>
      </c>
    </row>
    <row r="8" spans="3:9" ht="12.75">
      <c r="C8">
        <v>3</v>
      </c>
      <c r="D8">
        <v>1.02</v>
      </c>
      <c r="E8">
        <f aca="true" t="shared" si="1" ref="E8:E13">E7+D8</f>
        <v>1.94</v>
      </c>
      <c r="I8" s="37">
        <f t="shared" si="0"/>
        <v>0</v>
      </c>
    </row>
    <row r="9" spans="3:9" ht="12.75">
      <c r="C9">
        <v>4</v>
      </c>
      <c r="D9">
        <v>1.44</v>
      </c>
      <c r="E9">
        <f t="shared" si="1"/>
        <v>3.38</v>
      </c>
      <c r="I9" s="37">
        <f t="shared" si="0"/>
        <v>0</v>
      </c>
    </row>
    <row r="10" spans="3:9" ht="12.75">
      <c r="C10">
        <v>5</v>
      </c>
      <c r="D10">
        <v>1.9</v>
      </c>
      <c r="E10">
        <f t="shared" si="1"/>
        <v>5.279999999999999</v>
      </c>
      <c r="I10" s="37">
        <f t="shared" si="0"/>
        <v>0</v>
      </c>
    </row>
    <row r="11" spans="3:9" ht="12.75">
      <c r="C11">
        <v>6</v>
      </c>
      <c r="D11">
        <v>2.32</v>
      </c>
      <c r="E11">
        <f t="shared" si="1"/>
        <v>7.6</v>
      </c>
      <c r="I11" s="37">
        <f t="shared" si="0"/>
        <v>0</v>
      </c>
    </row>
    <row r="12" spans="3:9" ht="12.75">
      <c r="C12">
        <v>7</v>
      </c>
      <c r="D12">
        <v>2.73</v>
      </c>
      <c r="E12">
        <f t="shared" si="1"/>
        <v>10.33</v>
      </c>
      <c r="I12" s="37">
        <f t="shared" si="0"/>
        <v>0</v>
      </c>
    </row>
    <row r="13" spans="3:9" ht="12.75">
      <c r="C13">
        <v>8</v>
      </c>
      <c r="D13">
        <v>3.1</v>
      </c>
      <c r="E13">
        <f t="shared" si="1"/>
        <v>13.43</v>
      </c>
      <c r="I13" s="37">
        <f t="shared" si="0"/>
        <v>0</v>
      </c>
    </row>
    <row r="14" ht="12.75">
      <c r="I14" s="37">
        <f t="shared" si="0"/>
        <v>0</v>
      </c>
    </row>
    <row r="15" spans="9:11" ht="12.75">
      <c r="I15" s="37">
        <f t="shared" si="0"/>
        <v>0</v>
      </c>
      <c r="J15" s="29" t="s">
        <v>103</v>
      </c>
      <c r="K15" s="29" t="s">
        <v>110</v>
      </c>
    </row>
    <row r="16" spans="5:13" ht="12.75">
      <c r="E16" s="36" t="s">
        <v>89</v>
      </c>
      <c r="F16" s="42">
        <v>3</v>
      </c>
      <c r="G16" s="37">
        <f>F16*18</f>
        <v>54</v>
      </c>
      <c r="H16">
        <v>860</v>
      </c>
      <c r="I16" s="37">
        <f t="shared" si="0"/>
        <v>46440</v>
      </c>
      <c r="J16" s="29" t="s">
        <v>112</v>
      </c>
      <c r="L16" s="44">
        <v>6.74</v>
      </c>
      <c r="M16" s="40">
        <f>F16*L16</f>
        <v>20.22</v>
      </c>
    </row>
    <row r="17" spans="3:13" ht="12.75">
      <c r="C17" s="29" t="s">
        <v>91</v>
      </c>
      <c r="D17" s="29"/>
      <c r="E17" s="29" t="s">
        <v>90</v>
      </c>
      <c r="F17" s="38">
        <f>F16*E27</f>
        <v>255</v>
      </c>
      <c r="I17" s="37">
        <f t="shared" si="0"/>
        <v>0</v>
      </c>
      <c r="J17" t="s">
        <v>105</v>
      </c>
      <c r="K17" s="37">
        <f>F17/50</f>
        <v>5.1</v>
      </c>
      <c r="L17" s="44">
        <v>14</v>
      </c>
      <c r="M17" s="40">
        <f>K17*L17</f>
        <v>71.39999999999999</v>
      </c>
    </row>
    <row r="18" spans="3:13" ht="12.75">
      <c r="C18" s="29" t="s">
        <v>86</v>
      </c>
      <c r="D18" s="29" t="s">
        <v>88</v>
      </c>
      <c r="E18" s="29" t="s">
        <v>87</v>
      </c>
      <c r="I18" s="37">
        <f t="shared" si="0"/>
        <v>0</v>
      </c>
      <c r="J18" t="s">
        <v>106</v>
      </c>
      <c r="M18" s="40">
        <f>SUM(M16:M17)*0.1</f>
        <v>9.161999999999999</v>
      </c>
    </row>
    <row r="19" spans="3:13" ht="12.75">
      <c r="C19">
        <v>2</v>
      </c>
      <c r="D19">
        <v>1.1</v>
      </c>
      <c r="E19">
        <v>1.1</v>
      </c>
      <c r="I19" s="37">
        <f t="shared" si="0"/>
        <v>0</v>
      </c>
      <c r="J19" s="36" t="s">
        <v>108</v>
      </c>
      <c r="K19" s="36"/>
      <c r="L19" s="45"/>
      <c r="M19" s="41">
        <f>SUM(M16:M18)</f>
        <v>100.78199999999998</v>
      </c>
    </row>
    <row r="20" spans="3:9" ht="12.75">
      <c r="C20">
        <v>4</v>
      </c>
      <c r="D20">
        <v>2.7</v>
      </c>
      <c r="E20">
        <v>4</v>
      </c>
      <c r="I20" s="37">
        <f t="shared" si="0"/>
        <v>0</v>
      </c>
    </row>
    <row r="21" spans="3:9" ht="12.75">
      <c r="C21">
        <v>6</v>
      </c>
      <c r="D21">
        <v>4.5</v>
      </c>
      <c r="E21">
        <v>9</v>
      </c>
      <c r="I21" s="37">
        <f t="shared" si="0"/>
        <v>0</v>
      </c>
    </row>
    <row r="22" spans="3:9" ht="12.75">
      <c r="C22">
        <v>8</v>
      </c>
      <c r="D22">
        <v>6.5</v>
      </c>
      <c r="E22">
        <v>17</v>
      </c>
      <c r="I22" s="37">
        <f t="shared" si="0"/>
        <v>0</v>
      </c>
    </row>
    <row r="23" spans="3:9" ht="12.75">
      <c r="C23">
        <v>10</v>
      </c>
      <c r="D23">
        <v>7.8</v>
      </c>
      <c r="E23">
        <v>26</v>
      </c>
      <c r="I23" s="37">
        <f t="shared" si="0"/>
        <v>0</v>
      </c>
    </row>
    <row r="24" spans="3:9" ht="12.75">
      <c r="C24">
        <v>12</v>
      </c>
      <c r="D24">
        <v>8.4</v>
      </c>
      <c r="E24">
        <v>38</v>
      </c>
      <c r="I24" s="37">
        <f t="shared" si="0"/>
        <v>0</v>
      </c>
    </row>
    <row r="25" spans="3:9" ht="12.75">
      <c r="C25">
        <v>14</v>
      </c>
      <c r="D25">
        <v>9.6</v>
      </c>
      <c r="E25">
        <v>52</v>
      </c>
      <c r="I25" s="37">
        <f t="shared" si="0"/>
        <v>0</v>
      </c>
    </row>
    <row r="26" spans="3:9" ht="12.75">
      <c r="C26">
        <v>16</v>
      </c>
      <c r="D26">
        <v>12.5</v>
      </c>
      <c r="E26">
        <v>65</v>
      </c>
      <c r="I26" s="37">
        <f t="shared" si="0"/>
        <v>0</v>
      </c>
    </row>
    <row r="27" spans="3:9" ht="12.75">
      <c r="C27">
        <v>18</v>
      </c>
      <c r="D27">
        <v>18</v>
      </c>
      <c r="E27">
        <v>85</v>
      </c>
      <c r="I27" s="37">
        <f t="shared" si="0"/>
        <v>0</v>
      </c>
    </row>
    <row r="28" spans="9:11" ht="12.75">
      <c r="I28" s="37">
        <f t="shared" si="0"/>
        <v>0</v>
      </c>
      <c r="J28" s="29" t="s">
        <v>103</v>
      </c>
      <c r="K28" s="29" t="s">
        <v>110</v>
      </c>
    </row>
    <row r="29" spans="5:13" ht="12.75">
      <c r="E29" s="36" t="s">
        <v>98</v>
      </c>
      <c r="F29" s="42">
        <v>2</v>
      </c>
      <c r="G29" s="37">
        <f>F29*185</f>
        <v>370</v>
      </c>
      <c r="H29" s="37">
        <v>1200</v>
      </c>
      <c r="I29" s="37">
        <f t="shared" si="0"/>
        <v>444000</v>
      </c>
      <c r="J29" t="s">
        <v>107</v>
      </c>
      <c r="L29" s="44">
        <v>150</v>
      </c>
      <c r="M29" s="40">
        <f>F29*L29</f>
        <v>300</v>
      </c>
    </row>
    <row r="30" spans="5:13" ht="12.75">
      <c r="E30" s="29" t="s">
        <v>90</v>
      </c>
      <c r="F30" s="38">
        <f>F29*E40</f>
        <v>1718</v>
      </c>
      <c r="I30" s="37">
        <f t="shared" si="0"/>
        <v>0</v>
      </c>
      <c r="J30" t="s">
        <v>105</v>
      </c>
      <c r="K30" s="37">
        <f>F30/50</f>
        <v>34.36</v>
      </c>
      <c r="L30" s="44">
        <v>10</v>
      </c>
      <c r="M30" s="40">
        <f>K30*L30</f>
        <v>343.6</v>
      </c>
    </row>
    <row r="31" spans="3:13" ht="12.75">
      <c r="C31" s="29" t="s">
        <v>94</v>
      </c>
      <c r="I31" s="37">
        <f t="shared" si="0"/>
        <v>0</v>
      </c>
      <c r="J31" s="29" t="s">
        <v>113</v>
      </c>
      <c r="M31" s="40">
        <f>SUM(M29:M30)*0.1</f>
        <v>64.36</v>
      </c>
    </row>
    <row r="32" spans="3:13" ht="12.75">
      <c r="C32" s="29" t="s">
        <v>95</v>
      </c>
      <c r="D32" s="29" t="s">
        <v>97</v>
      </c>
      <c r="E32" s="29" t="s">
        <v>93</v>
      </c>
      <c r="I32" s="37"/>
      <c r="J32" s="29" t="s">
        <v>114</v>
      </c>
      <c r="K32" s="47">
        <v>100</v>
      </c>
      <c r="L32" s="48">
        <v>0.45</v>
      </c>
      <c r="M32" s="49">
        <f>(F29*K32)+L32*G29</f>
        <v>366.5</v>
      </c>
    </row>
    <row r="33" spans="3:13" ht="12.75">
      <c r="C33" s="29" t="s">
        <v>96</v>
      </c>
      <c r="I33" s="37"/>
      <c r="J33" s="36" t="s">
        <v>108</v>
      </c>
      <c r="K33" s="36"/>
      <c r="L33" s="45"/>
      <c r="M33" s="41">
        <f>SUM(M29:M32)</f>
        <v>1074.46</v>
      </c>
    </row>
    <row r="34" spans="3:9" ht="12.75">
      <c r="C34">
        <v>1</v>
      </c>
      <c r="D34">
        <v>32</v>
      </c>
      <c r="E34">
        <f>D34</f>
        <v>32</v>
      </c>
      <c r="I34" s="37"/>
    </row>
    <row r="35" spans="3:9" ht="12.75">
      <c r="C35">
        <v>2</v>
      </c>
      <c r="D35">
        <v>64</v>
      </c>
      <c r="E35">
        <f aca="true" t="shared" si="2" ref="E35:E40">E34+D35</f>
        <v>96</v>
      </c>
      <c r="I35" s="37"/>
    </row>
    <row r="36" spans="3:9" ht="12.75">
      <c r="C36">
        <v>3</v>
      </c>
      <c r="D36">
        <v>92</v>
      </c>
      <c r="E36">
        <f t="shared" si="2"/>
        <v>188</v>
      </c>
      <c r="I36" s="37"/>
    </row>
    <row r="37" spans="3:9" ht="12.75">
      <c r="C37">
        <v>4</v>
      </c>
      <c r="D37">
        <v>122</v>
      </c>
      <c r="E37">
        <f t="shared" si="2"/>
        <v>310</v>
      </c>
      <c r="I37" s="37"/>
    </row>
    <row r="38" spans="3:9" ht="12.75">
      <c r="C38">
        <v>5</v>
      </c>
      <c r="D38">
        <v>154</v>
      </c>
      <c r="E38">
        <f t="shared" si="2"/>
        <v>464</v>
      </c>
      <c r="I38" s="37"/>
    </row>
    <row r="39" spans="3:9" ht="12.75">
      <c r="C39">
        <v>6</v>
      </c>
      <c r="D39">
        <v>183</v>
      </c>
      <c r="E39">
        <f t="shared" si="2"/>
        <v>647</v>
      </c>
      <c r="I39" s="37"/>
    </row>
    <row r="40" spans="3:9" ht="12.75">
      <c r="C40">
        <v>7</v>
      </c>
      <c r="D40">
        <v>212</v>
      </c>
      <c r="E40">
        <f t="shared" si="2"/>
        <v>859</v>
      </c>
      <c r="I40" s="37"/>
    </row>
    <row r="41" ht="12.75">
      <c r="I41" s="37"/>
    </row>
    <row r="42" ht="12.75">
      <c r="I42" s="37"/>
    </row>
    <row r="43" spans="6:13" ht="12.75">
      <c r="F43" s="39" t="s">
        <v>100</v>
      </c>
      <c r="G43" s="46">
        <f>SUM(G3:G42)</f>
        <v>714</v>
      </c>
      <c r="H43" s="36"/>
      <c r="I43" s="46">
        <f>SUM(I3:I42)</f>
        <v>780440</v>
      </c>
      <c r="J43" s="36" t="s">
        <v>108</v>
      </c>
      <c r="K43" s="36"/>
      <c r="L43" s="45"/>
      <c r="M43" s="41">
        <f>M6+M19+M33</f>
        <v>1505.814</v>
      </c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Q43"/>
  <sheetViews>
    <sheetView tabSelected="1" zoomScalePageLayoutView="0" workbookViewId="0" topLeftCell="C1">
      <selection activeCell="G4" sqref="G4"/>
    </sheetView>
  </sheetViews>
  <sheetFormatPr defaultColWidth="18.421875" defaultRowHeight="12.75"/>
  <cols>
    <col min="1" max="2" width="18.421875" style="0" customWidth="1"/>
    <col min="3" max="3" width="7.140625" style="0" customWidth="1"/>
    <col min="4" max="4" width="34.7109375" style="0" customWidth="1"/>
    <col min="5" max="6" width="28.140625" style="0" customWidth="1"/>
    <col min="7" max="7" width="18.421875" style="38" customWidth="1"/>
    <col min="8" max="8" width="15.7109375" style="0" customWidth="1"/>
    <col min="9" max="9" width="10.7109375" style="0" customWidth="1"/>
    <col min="10" max="12" width="11.28125" style="0" customWidth="1"/>
    <col min="13" max="13" width="21.7109375" style="0" customWidth="1"/>
    <col min="14" max="14" width="6.7109375" style="0" customWidth="1"/>
    <col min="15" max="15" width="9.00390625" style="43" customWidth="1"/>
    <col min="16" max="16" width="18.421875" style="40" customWidth="1"/>
  </cols>
  <sheetData>
    <row r="2" spans="8:14" ht="26.25">
      <c r="H2" s="78" t="s">
        <v>120</v>
      </c>
      <c r="I2" s="78" t="s">
        <v>121</v>
      </c>
      <c r="J2" s="78" t="s">
        <v>122</v>
      </c>
      <c r="K2" s="78" t="s">
        <v>124</v>
      </c>
      <c r="L2" s="78" t="s">
        <v>110</v>
      </c>
      <c r="M2" s="29" t="s">
        <v>103</v>
      </c>
      <c r="N2" s="29" t="s">
        <v>110</v>
      </c>
    </row>
    <row r="3" spans="5:15" ht="12.75">
      <c r="E3" s="36" t="s">
        <v>89</v>
      </c>
      <c r="F3" s="36"/>
      <c r="G3" s="42">
        <v>6</v>
      </c>
      <c r="H3" s="37">
        <f>G3*F6</f>
        <v>28.799999999999997</v>
      </c>
      <c r="I3">
        <v>90</v>
      </c>
      <c r="J3" s="37">
        <f>H3*I3</f>
        <v>2591.9999999999995</v>
      </c>
      <c r="K3" s="37">
        <f>G3*E6</f>
        <v>10.5</v>
      </c>
      <c r="L3" s="37">
        <f>K3/50</f>
        <v>0.21</v>
      </c>
      <c r="O3" s="44"/>
    </row>
    <row r="4" spans="3:16" ht="12.75">
      <c r="C4" s="29" t="s">
        <v>115</v>
      </c>
      <c r="E4" s="29" t="s">
        <v>90</v>
      </c>
      <c r="F4" s="29"/>
      <c r="G4" s="38">
        <f>G3*E13</f>
        <v>0</v>
      </c>
      <c r="J4" s="37">
        <f aca="true" t="shared" si="0" ref="J4:J14">H4*I4</f>
        <v>0</v>
      </c>
      <c r="K4" s="37"/>
      <c r="L4" s="37"/>
      <c r="M4" t="s">
        <v>109</v>
      </c>
      <c r="N4" s="37">
        <f>G4/50</f>
        <v>0</v>
      </c>
      <c r="O4" s="44">
        <v>14</v>
      </c>
      <c r="P4" s="40">
        <f>O4*N4</f>
        <v>0</v>
      </c>
    </row>
    <row r="5" spans="3:16" ht="12.75">
      <c r="C5" s="29" t="s">
        <v>116</v>
      </c>
      <c r="D5" s="29" t="s">
        <v>117</v>
      </c>
      <c r="E5" s="29" t="s">
        <v>118</v>
      </c>
      <c r="F5" s="29" t="s">
        <v>119</v>
      </c>
      <c r="J5" s="37">
        <f t="shared" si="0"/>
        <v>0</v>
      </c>
      <c r="K5" s="37"/>
      <c r="L5" s="37"/>
      <c r="M5" t="s">
        <v>111</v>
      </c>
      <c r="P5" s="40">
        <f>SUM(P3:P4)*0.1</f>
        <v>0</v>
      </c>
    </row>
    <row r="6" spans="4:16" ht="12.75">
      <c r="D6">
        <v>0.25</v>
      </c>
      <c r="E6">
        <f>D6*7</f>
        <v>1.75</v>
      </c>
      <c r="F6">
        <v>4.8</v>
      </c>
      <c r="J6" s="37">
        <f t="shared" si="0"/>
        <v>0</v>
      </c>
      <c r="K6" s="37"/>
      <c r="L6" s="37"/>
      <c r="M6" s="36" t="s">
        <v>123</v>
      </c>
      <c r="N6" s="36"/>
      <c r="O6" s="45"/>
      <c r="P6" s="41">
        <f>L3*O4</f>
        <v>2.94</v>
      </c>
    </row>
    <row r="7" spans="10:14" ht="12.75">
      <c r="J7" s="37">
        <f t="shared" si="0"/>
        <v>0</v>
      </c>
      <c r="K7" s="37"/>
      <c r="L7" s="37"/>
      <c r="M7" s="36" t="s">
        <v>125</v>
      </c>
      <c r="N7" s="37">
        <f>H3/12</f>
        <v>2.4</v>
      </c>
    </row>
    <row r="8" spans="10:15" ht="12.75">
      <c r="J8" s="37">
        <f t="shared" si="0"/>
        <v>0</v>
      </c>
      <c r="K8" s="37"/>
      <c r="L8" s="37"/>
      <c r="M8" s="36" t="s">
        <v>126</v>
      </c>
      <c r="O8" s="43">
        <f>(P6/N7)*1.1</f>
        <v>1.3475000000000001</v>
      </c>
    </row>
    <row r="9" spans="10:12" ht="12.75">
      <c r="J9" s="37">
        <f t="shared" si="0"/>
        <v>0</v>
      </c>
      <c r="K9" s="37"/>
      <c r="L9" s="37"/>
    </row>
    <row r="10" spans="10:12" ht="12.75">
      <c r="J10" s="37">
        <f t="shared" si="0"/>
        <v>0</v>
      </c>
      <c r="K10" s="37"/>
      <c r="L10" s="37"/>
    </row>
    <row r="11" spans="10:12" ht="12.75">
      <c r="J11" s="37">
        <f t="shared" si="0"/>
        <v>0</v>
      </c>
      <c r="K11" s="37"/>
      <c r="L11" s="37"/>
    </row>
    <row r="12" spans="10:12" ht="12.75">
      <c r="J12" s="37">
        <f t="shared" si="0"/>
        <v>0</v>
      </c>
      <c r="K12" s="37"/>
      <c r="L12" s="37"/>
    </row>
    <row r="13" spans="10:12" ht="12.75">
      <c r="J13" s="37">
        <f t="shared" si="0"/>
        <v>0</v>
      </c>
      <c r="K13" s="37"/>
      <c r="L13" s="37"/>
    </row>
    <row r="14" spans="7:17" ht="12.75">
      <c r="G14" s="64"/>
      <c r="H14" s="65"/>
      <c r="I14" s="65"/>
      <c r="J14" s="66">
        <f t="shared" si="0"/>
        <v>0</v>
      </c>
      <c r="K14" s="66"/>
      <c r="L14" s="66"/>
      <c r="M14" s="65"/>
      <c r="N14" s="65"/>
      <c r="O14" s="67"/>
      <c r="P14" s="68"/>
      <c r="Q14" s="65"/>
    </row>
    <row r="15" spans="7:17" ht="12.75">
      <c r="G15" s="64"/>
      <c r="H15" s="65"/>
      <c r="I15" s="65"/>
      <c r="J15" s="66"/>
      <c r="K15" s="66"/>
      <c r="L15" s="66"/>
      <c r="M15" s="69"/>
      <c r="N15" s="69"/>
      <c r="O15" s="67"/>
      <c r="P15" s="68"/>
      <c r="Q15" s="65"/>
    </row>
    <row r="16" spans="5:17" ht="12.75">
      <c r="E16" s="36"/>
      <c r="F16" s="36"/>
      <c r="G16" s="70"/>
      <c r="H16" s="66"/>
      <c r="I16" s="65"/>
      <c r="J16" s="66"/>
      <c r="K16" s="66"/>
      <c r="L16" s="66"/>
      <c r="M16" s="69"/>
      <c r="N16" s="65"/>
      <c r="O16" s="71"/>
      <c r="P16" s="68"/>
      <c r="Q16" s="65"/>
    </row>
    <row r="17" spans="3:17" ht="12.75">
      <c r="C17" s="29"/>
      <c r="D17" s="29"/>
      <c r="E17" s="29"/>
      <c r="F17" s="29"/>
      <c r="G17" s="64"/>
      <c r="H17" s="65"/>
      <c r="I17" s="65"/>
      <c r="J17" s="66"/>
      <c r="K17" s="66"/>
      <c r="L17" s="66"/>
      <c r="M17" s="65"/>
      <c r="N17" s="66"/>
      <c r="O17" s="71"/>
      <c r="P17" s="68"/>
      <c r="Q17" s="65"/>
    </row>
    <row r="18" spans="3:17" ht="12.75">
      <c r="C18" s="29"/>
      <c r="D18" s="29"/>
      <c r="E18" s="29"/>
      <c r="F18" s="29"/>
      <c r="G18" s="64"/>
      <c r="H18" s="65"/>
      <c r="I18" s="65"/>
      <c r="J18" s="66"/>
      <c r="K18" s="66"/>
      <c r="L18" s="66"/>
      <c r="M18" s="65"/>
      <c r="N18" s="65"/>
      <c r="O18" s="67"/>
      <c r="P18" s="68"/>
      <c r="Q18" s="65"/>
    </row>
    <row r="19" spans="7:17" ht="12.75">
      <c r="G19" s="64"/>
      <c r="H19" s="65"/>
      <c r="I19" s="65"/>
      <c r="J19" s="66"/>
      <c r="K19" s="66"/>
      <c r="L19" s="66"/>
      <c r="M19" s="72"/>
      <c r="N19" s="72"/>
      <c r="O19" s="73"/>
      <c r="P19" s="74"/>
      <c r="Q19" s="65"/>
    </row>
    <row r="20" spans="7:17" ht="12.75">
      <c r="G20" s="64"/>
      <c r="H20" s="65"/>
      <c r="I20" s="65"/>
      <c r="J20" s="66"/>
      <c r="K20" s="66"/>
      <c r="L20" s="66"/>
      <c r="M20" s="65"/>
      <c r="N20" s="65"/>
      <c r="O20" s="67"/>
      <c r="P20" s="68"/>
      <c r="Q20" s="65"/>
    </row>
    <row r="21" spans="7:17" ht="12.75">
      <c r="G21" s="64"/>
      <c r="H21" s="65"/>
      <c r="I21" s="65"/>
      <c r="J21" s="66"/>
      <c r="K21" s="66"/>
      <c r="L21" s="66"/>
      <c r="M21" s="65"/>
      <c r="N21" s="65"/>
      <c r="O21" s="67"/>
      <c r="P21" s="68"/>
      <c r="Q21" s="65"/>
    </row>
    <row r="22" spans="7:17" ht="12.75">
      <c r="G22" s="64"/>
      <c r="H22" s="65"/>
      <c r="I22" s="65"/>
      <c r="J22" s="66"/>
      <c r="K22" s="66"/>
      <c r="L22" s="66"/>
      <c r="M22" s="65"/>
      <c r="N22" s="65"/>
      <c r="O22" s="67"/>
      <c r="P22" s="68"/>
      <c r="Q22" s="65"/>
    </row>
    <row r="23" spans="7:17" ht="12.75">
      <c r="G23" s="64"/>
      <c r="H23" s="65"/>
      <c r="I23" s="65"/>
      <c r="J23" s="66"/>
      <c r="K23" s="66"/>
      <c r="L23" s="66"/>
      <c r="M23" s="65"/>
      <c r="N23" s="65"/>
      <c r="O23" s="67"/>
      <c r="P23" s="68"/>
      <c r="Q23" s="65"/>
    </row>
    <row r="24" spans="7:17" ht="12.75">
      <c r="G24" s="64"/>
      <c r="H24" s="65"/>
      <c r="I24" s="65"/>
      <c r="J24" s="66"/>
      <c r="K24" s="66"/>
      <c r="L24" s="66"/>
      <c r="M24" s="65"/>
      <c r="N24" s="65"/>
      <c r="O24" s="67"/>
      <c r="P24" s="68"/>
      <c r="Q24" s="65"/>
    </row>
    <row r="25" spans="7:17" ht="12.75">
      <c r="G25" s="64"/>
      <c r="H25" s="65"/>
      <c r="I25" s="65"/>
      <c r="J25" s="66"/>
      <c r="K25" s="66"/>
      <c r="L25" s="66"/>
      <c r="M25" s="65"/>
      <c r="N25" s="65"/>
      <c r="O25" s="67"/>
      <c r="P25" s="68"/>
      <c r="Q25" s="65"/>
    </row>
    <row r="26" spans="7:17" ht="12.75">
      <c r="G26" s="64"/>
      <c r="H26" s="65"/>
      <c r="I26" s="65"/>
      <c r="J26" s="66"/>
      <c r="K26" s="66"/>
      <c r="L26" s="66"/>
      <c r="M26" s="65"/>
      <c r="N26" s="65"/>
      <c r="O26" s="67"/>
      <c r="P26" s="68"/>
      <c r="Q26" s="65"/>
    </row>
    <row r="27" spans="7:17" ht="12.75">
      <c r="G27" s="64"/>
      <c r="H27" s="65"/>
      <c r="I27" s="65"/>
      <c r="J27" s="66"/>
      <c r="K27" s="66"/>
      <c r="L27" s="66"/>
      <c r="M27" s="65"/>
      <c r="N27" s="65"/>
      <c r="O27" s="67"/>
      <c r="P27" s="68"/>
      <c r="Q27" s="65"/>
    </row>
    <row r="28" spans="7:17" ht="12.75">
      <c r="G28" s="64"/>
      <c r="H28" s="65"/>
      <c r="I28" s="65"/>
      <c r="J28" s="66"/>
      <c r="K28" s="66"/>
      <c r="L28" s="66"/>
      <c r="M28" s="69"/>
      <c r="N28" s="69"/>
      <c r="O28" s="67"/>
      <c r="P28" s="68"/>
      <c r="Q28" s="65"/>
    </row>
    <row r="29" spans="5:17" ht="12.75">
      <c r="E29" s="36"/>
      <c r="F29" s="36"/>
      <c r="G29" s="70"/>
      <c r="H29" s="66"/>
      <c r="I29" s="66"/>
      <c r="J29" s="66"/>
      <c r="K29" s="66"/>
      <c r="L29" s="66"/>
      <c r="M29" s="65"/>
      <c r="N29" s="65"/>
      <c r="O29" s="71"/>
      <c r="P29" s="68"/>
      <c r="Q29" s="65"/>
    </row>
    <row r="30" spans="5:17" ht="12.75">
      <c r="E30" s="29"/>
      <c r="F30" s="29"/>
      <c r="G30" s="64"/>
      <c r="H30" s="65"/>
      <c r="I30" s="65"/>
      <c r="J30" s="66"/>
      <c r="K30" s="66"/>
      <c r="L30" s="66"/>
      <c r="M30" s="65"/>
      <c r="N30" s="66"/>
      <c r="O30" s="71"/>
      <c r="P30" s="68"/>
      <c r="Q30" s="65"/>
    </row>
    <row r="31" spans="3:17" ht="12.75">
      <c r="C31" s="29"/>
      <c r="G31" s="64"/>
      <c r="H31" s="65"/>
      <c r="I31" s="65"/>
      <c r="J31" s="66"/>
      <c r="K31" s="66"/>
      <c r="L31" s="66"/>
      <c r="M31" s="69"/>
      <c r="N31" s="65"/>
      <c r="O31" s="67"/>
      <c r="P31" s="68"/>
      <c r="Q31" s="65"/>
    </row>
    <row r="32" spans="3:17" ht="12.75">
      <c r="C32" s="29"/>
      <c r="D32" s="29"/>
      <c r="E32" s="29"/>
      <c r="F32" s="29"/>
      <c r="G32" s="64"/>
      <c r="H32" s="65"/>
      <c r="I32" s="65"/>
      <c r="J32" s="66"/>
      <c r="K32" s="66"/>
      <c r="L32" s="66"/>
      <c r="M32" s="69"/>
      <c r="N32" s="75"/>
      <c r="O32" s="76"/>
      <c r="P32" s="77"/>
      <c r="Q32" s="65"/>
    </row>
    <row r="33" spans="3:16" ht="12.75">
      <c r="C33" s="29"/>
      <c r="J33" s="37"/>
      <c r="K33" s="37"/>
      <c r="L33" s="37"/>
      <c r="M33" s="36"/>
      <c r="N33" s="36"/>
      <c r="O33" s="45"/>
      <c r="P33" s="41"/>
    </row>
    <row r="34" spans="10:12" ht="12.75">
      <c r="J34" s="37"/>
      <c r="K34" s="37"/>
      <c r="L34" s="37"/>
    </row>
    <row r="35" spans="10:12" ht="12.75">
      <c r="J35" s="37"/>
      <c r="K35" s="37"/>
      <c r="L35" s="37"/>
    </row>
    <row r="36" spans="10:12" ht="12.75">
      <c r="J36" s="37"/>
      <c r="K36" s="37"/>
      <c r="L36" s="37"/>
    </row>
    <row r="37" spans="10:12" ht="12.75">
      <c r="J37" s="37"/>
      <c r="K37" s="37"/>
      <c r="L37" s="37"/>
    </row>
    <row r="38" spans="10:12" ht="12.75">
      <c r="J38" s="37"/>
      <c r="K38" s="37"/>
      <c r="L38" s="37"/>
    </row>
    <row r="39" spans="10:12" ht="12.75">
      <c r="J39" s="37"/>
      <c r="K39" s="37"/>
      <c r="L39" s="37"/>
    </row>
    <row r="40" spans="10:12" ht="12.75">
      <c r="J40" s="37"/>
      <c r="K40" s="37"/>
      <c r="L40" s="37"/>
    </row>
    <row r="41" spans="10:12" ht="12.75">
      <c r="J41" s="37"/>
      <c r="K41" s="37"/>
      <c r="L41" s="37"/>
    </row>
    <row r="42" spans="10:12" ht="12.75">
      <c r="J42" s="37"/>
      <c r="K42" s="37"/>
      <c r="L42" s="37"/>
    </row>
    <row r="43" spans="7:16" ht="12.75">
      <c r="G43" s="39"/>
      <c r="H43" s="46"/>
      <c r="I43" s="36"/>
      <c r="J43" s="46"/>
      <c r="K43" s="46"/>
      <c r="L43" s="46"/>
      <c r="M43" s="36"/>
      <c r="N43" s="36"/>
      <c r="O43" s="45"/>
      <c r="P43" s="41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Schwab &amp; Co.,Inc.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Bunch</dc:creator>
  <cp:keywords/>
  <dc:description/>
  <cp:lastModifiedBy>smitzel</cp:lastModifiedBy>
  <cp:lastPrinted>2006-03-20T18:18:55Z</cp:lastPrinted>
  <dcterms:created xsi:type="dcterms:W3CDTF">2005-11-13T04:28:02Z</dcterms:created>
  <dcterms:modified xsi:type="dcterms:W3CDTF">2021-02-13T01:50:03Z</dcterms:modified>
  <cp:category/>
  <cp:version/>
  <cp:contentType/>
  <cp:contentStatus/>
</cp:coreProperties>
</file>